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8055" yWindow="1110" windowWidth="24270" windowHeight="13260"/>
  </bookViews>
  <sheets>
    <sheet name="Rekapitulácia stavby" sheetId="1" r:id="rId1"/>
    <sheet name="01 - II.etapa" sheetId="2" r:id="rId2"/>
  </sheets>
  <definedNames>
    <definedName name="_xlnm._FilterDatabase" localSheetId="1" hidden="1">'01 - II.etapa'!$C$131:$K$204</definedName>
    <definedName name="_xlnm.Print_Titles" localSheetId="1">'01 - II.etapa'!$131:$131</definedName>
    <definedName name="_xlnm.Print_Titles" localSheetId="0">'Rekapitulácia stavby'!$92:$92</definedName>
    <definedName name="_xlnm.Print_Area" localSheetId="1">'01 - II.etapa'!$C$4:$J$76,'01 - II.etapa'!$C$82:$J$113,'01 - II.etapa'!$C$119:$K$204</definedName>
    <definedName name="_xlnm.Print_Area" localSheetId="0">'Rekapitulácia stavby'!$D$4:$AO$76,'Rekapitulácia stavby'!$C$82:$AQ$96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2"/>
  <c r="J36"/>
  <c r="AY95" i="1"/>
  <c r="J35" i="2"/>
  <c r="AX95" i="1"/>
  <c r="BI204" i="2"/>
  <c r="BH204"/>
  <c r="BG204"/>
  <c r="BE204"/>
  <c r="T204"/>
  <c r="T203"/>
  <c r="T202"/>
  <c r="R204"/>
  <c r="R203"/>
  <c r="R202"/>
  <c r="P204"/>
  <c r="P203"/>
  <c r="P202"/>
  <c r="BK204"/>
  <c r="BK203"/>
  <c r="J203"/>
  <c r="BK202"/>
  <c r="J202"/>
  <c r="J204"/>
  <c r="BF204"/>
  <c r="J112"/>
  <c r="J111"/>
  <c r="BI201"/>
  <c r="BH201"/>
  <c r="BG201"/>
  <c r="BE201"/>
  <c r="T201"/>
  <c r="R201"/>
  <c r="P201"/>
  <c r="BK201"/>
  <c r="J201"/>
  <c r="BF201"/>
  <c r="BI200"/>
  <c r="BH200"/>
  <c r="BG200"/>
  <c r="BE200"/>
  <c r="T200"/>
  <c r="R200"/>
  <c r="P200"/>
  <c r="BK200"/>
  <c r="J200"/>
  <c r="BF200"/>
  <c r="BI199"/>
  <c r="BH199"/>
  <c r="BG199"/>
  <c r="BE199"/>
  <c r="T199"/>
  <c r="R199"/>
  <c r="P199"/>
  <c r="BK199"/>
  <c r="J199"/>
  <c r="BF199"/>
  <c r="BI198"/>
  <c r="BH198"/>
  <c r="BG198"/>
  <c r="BE198"/>
  <c r="T198"/>
  <c r="T197"/>
  <c r="R198"/>
  <c r="R197"/>
  <c r="P198"/>
  <c r="P197"/>
  <c r="BK198"/>
  <c r="BK197"/>
  <c r="J197"/>
  <c r="J198"/>
  <c r="BF198"/>
  <c r="J110"/>
  <c r="BI196"/>
  <c r="BH196"/>
  <c r="BG196"/>
  <c r="BE196"/>
  <c r="T196"/>
  <c r="T195"/>
  <c r="R196"/>
  <c r="R195"/>
  <c r="P196"/>
  <c r="P195"/>
  <c r="BK196"/>
  <c r="BK195"/>
  <c r="J195"/>
  <c r="J196"/>
  <c r="BF196"/>
  <c r="J109"/>
  <c r="BI194"/>
  <c r="BH194"/>
  <c r="BG194"/>
  <c r="BE194"/>
  <c r="T194"/>
  <c r="R194"/>
  <c r="P194"/>
  <c r="BK194"/>
  <c r="J194"/>
  <c r="BF194"/>
  <c r="BI193"/>
  <c r="BH193"/>
  <c r="BG193"/>
  <c r="BE193"/>
  <c r="T193"/>
  <c r="T192"/>
  <c r="R193"/>
  <c r="R192"/>
  <c r="P193"/>
  <c r="P192"/>
  <c r="BK193"/>
  <c r="BK192"/>
  <c r="J192"/>
  <c r="J193"/>
  <c r="BF193"/>
  <c r="J108"/>
  <c r="BI191"/>
  <c r="BH191"/>
  <c r="BG191"/>
  <c r="BE191"/>
  <c r="T191"/>
  <c r="R191"/>
  <c r="P191"/>
  <c r="BK191"/>
  <c r="J191"/>
  <c r="BF191"/>
  <c r="BI190"/>
  <c r="BH190"/>
  <c r="BG190"/>
  <c r="BE190"/>
  <c r="T190"/>
  <c r="T189"/>
  <c r="R190"/>
  <c r="R189"/>
  <c r="P190"/>
  <c r="P189"/>
  <c r="BK190"/>
  <c r="BK189"/>
  <c r="J189"/>
  <c r="J190"/>
  <c r="BF190"/>
  <c r="J107"/>
  <c r="BI188"/>
  <c r="BH188"/>
  <c r="BG188"/>
  <c r="BE188"/>
  <c r="T188"/>
  <c r="R188"/>
  <c r="P188"/>
  <c r="BK188"/>
  <c r="J188"/>
  <c r="BF188"/>
  <c r="BI187"/>
  <c r="BH187"/>
  <c r="BG187"/>
  <c r="BE187"/>
  <c r="T187"/>
  <c r="R187"/>
  <c r="P187"/>
  <c r="BK187"/>
  <c r="J187"/>
  <c r="BF187"/>
  <c r="BI186"/>
  <c r="BH186"/>
  <c r="BG186"/>
  <c r="BE186"/>
  <c r="T186"/>
  <c r="T185"/>
  <c r="R186"/>
  <c r="R185"/>
  <c r="P186"/>
  <c r="P185"/>
  <c r="BK186"/>
  <c r="BK185"/>
  <c r="J185"/>
  <c r="J186"/>
  <c r="BF186"/>
  <c r="J106"/>
  <c r="BI184"/>
  <c r="BH184"/>
  <c r="BG184"/>
  <c r="BE184"/>
  <c r="T184"/>
  <c r="R184"/>
  <c r="P184"/>
  <c r="BK184"/>
  <c r="J184"/>
  <c r="BF184"/>
  <c r="BI183"/>
  <c r="BH183"/>
  <c r="BG183"/>
  <c r="BE183"/>
  <c r="T183"/>
  <c r="R183"/>
  <c r="P183"/>
  <c r="BK183"/>
  <c r="J183"/>
  <c r="BF183"/>
  <c r="BI182"/>
  <c r="BH182"/>
  <c r="BG182"/>
  <c r="BE182"/>
  <c r="T182"/>
  <c r="R182"/>
  <c r="P182"/>
  <c r="BK182"/>
  <c r="J182"/>
  <c r="BF182"/>
  <c r="BI181"/>
  <c r="BH181"/>
  <c r="BG181"/>
  <c r="BE181"/>
  <c r="T181"/>
  <c r="R181"/>
  <c r="P181"/>
  <c r="BK181"/>
  <c r="J181"/>
  <c r="BF181"/>
  <c r="BI180"/>
  <c r="BH180"/>
  <c r="BG180"/>
  <c r="BE180"/>
  <c r="T180"/>
  <c r="R180"/>
  <c r="P180"/>
  <c r="BK180"/>
  <c r="J180"/>
  <c r="BF180"/>
  <c r="BI179"/>
  <c r="BH179"/>
  <c r="BG179"/>
  <c r="BE179"/>
  <c r="T179"/>
  <c r="R179"/>
  <c r="P179"/>
  <c r="BK179"/>
  <c r="J179"/>
  <c r="BF179"/>
  <c r="BI178"/>
  <c r="BH178"/>
  <c r="BG178"/>
  <c r="BE178"/>
  <c r="T178"/>
  <c r="R178"/>
  <c r="P178"/>
  <c r="BK178"/>
  <c r="J178"/>
  <c r="BF178"/>
  <c r="BI177"/>
  <c r="BH177"/>
  <c r="BG177"/>
  <c r="BE177"/>
  <c r="T177"/>
  <c r="R177"/>
  <c r="P177"/>
  <c r="BK177"/>
  <c r="J177"/>
  <c r="BF177"/>
  <c r="BI176"/>
  <c r="BH176"/>
  <c r="BG176"/>
  <c r="BE176"/>
  <c r="T176"/>
  <c r="R176"/>
  <c r="P176"/>
  <c r="BK176"/>
  <c r="J176"/>
  <c r="BF176"/>
  <c r="BI175"/>
  <c r="BH175"/>
  <c r="BG175"/>
  <c r="BE175"/>
  <c r="T175"/>
  <c r="R175"/>
  <c r="P175"/>
  <c r="BK175"/>
  <c r="J175"/>
  <c r="BF175"/>
  <c r="BI174"/>
  <c r="BH174"/>
  <c r="BG174"/>
  <c r="BE174"/>
  <c r="T174"/>
  <c r="R174"/>
  <c r="P174"/>
  <c r="BK174"/>
  <c r="J174"/>
  <c r="BF174"/>
  <c r="BI173"/>
  <c r="BH173"/>
  <c r="BG173"/>
  <c r="BE173"/>
  <c r="T173"/>
  <c r="T172"/>
  <c r="R173"/>
  <c r="R172"/>
  <c r="P173"/>
  <c r="P172"/>
  <c r="BK173"/>
  <c r="BK172"/>
  <c r="J172"/>
  <c r="J173"/>
  <c r="BF173"/>
  <c r="J105"/>
  <c r="BI171"/>
  <c r="BH171"/>
  <c r="BG171"/>
  <c r="BE171"/>
  <c r="T171"/>
  <c r="R171"/>
  <c r="P171"/>
  <c r="BK171"/>
  <c r="J171"/>
  <c r="BF171"/>
  <c r="BI170"/>
  <c r="BH170"/>
  <c r="BG170"/>
  <c r="BE170"/>
  <c r="T170"/>
  <c r="T169"/>
  <c r="R170"/>
  <c r="R169"/>
  <c r="P170"/>
  <c r="P169"/>
  <c r="BK170"/>
  <c r="BK169"/>
  <c r="J169"/>
  <c r="J170"/>
  <c r="BF170"/>
  <c r="J104"/>
  <c r="BI168"/>
  <c r="BH168"/>
  <c r="BG168"/>
  <c r="BE168"/>
  <c r="T168"/>
  <c r="R168"/>
  <c r="P168"/>
  <c r="BK168"/>
  <c r="J168"/>
  <c r="BF168"/>
  <c r="BI167"/>
  <c r="BH167"/>
  <c r="BG167"/>
  <c r="BE167"/>
  <c r="T167"/>
  <c r="R167"/>
  <c r="P167"/>
  <c r="BK167"/>
  <c r="J167"/>
  <c r="BF167"/>
  <c r="BI166"/>
  <c r="BH166"/>
  <c r="BG166"/>
  <c r="BE166"/>
  <c r="T166"/>
  <c r="R166"/>
  <c r="P166"/>
  <c r="BK166"/>
  <c r="J166"/>
  <c r="BF166"/>
  <c r="BI165"/>
  <c r="BH165"/>
  <c r="BG165"/>
  <c r="BE165"/>
  <c r="T165"/>
  <c r="R165"/>
  <c r="P165"/>
  <c r="BK165"/>
  <c r="J165"/>
  <c r="BF165"/>
  <c r="BI164"/>
  <c r="BH164"/>
  <c r="BG164"/>
  <c r="BE164"/>
  <c r="T164"/>
  <c r="R164"/>
  <c r="P164"/>
  <c r="BK164"/>
  <c r="J164"/>
  <c r="BF164"/>
  <c r="BI163"/>
  <c r="BH163"/>
  <c r="BG163"/>
  <c r="BE163"/>
  <c r="T163"/>
  <c r="R163"/>
  <c r="P163"/>
  <c r="BK163"/>
  <c r="J163"/>
  <c r="BF163"/>
  <c r="BI162"/>
  <c r="BH162"/>
  <c r="BG162"/>
  <c r="BE162"/>
  <c r="T162"/>
  <c r="R162"/>
  <c r="P162"/>
  <c r="BK162"/>
  <c r="J162"/>
  <c r="BF162"/>
  <c r="BI161"/>
  <c r="BH161"/>
  <c r="BG161"/>
  <c r="BE161"/>
  <c r="T161"/>
  <c r="R161"/>
  <c r="P161"/>
  <c r="BK161"/>
  <c r="J161"/>
  <c r="BF161"/>
  <c r="BI160"/>
  <c r="BH160"/>
  <c r="BG160"/>
  <c r="BE160"/>
  <c r="T160"/>
  <c r="R160"/>
  <c r="P160"/>
  <c r="BK160"/>
  <c r="J160"/>
  <c r="BF160"/>
  <c r="BI159"/>
  <c r="BH159"/>
  <c r="BG159"/>
  <c r="BE159"/>
  <c r="T159"/>
  <c r="R159"/>
  <c r="P159"/>
  <c r="BK159"/>
  <c r="J159"/>
  <c r="BF159"/>
  <c r="BI158"/>
  <c r="BH158"/>
  <c r="BG158"/>
  <c r="BE158"/>
  <c r="T158"/>
  <c r="R158"/>
  <c r="P158"/>
  <c r="BK158"/>
  <c r="J158"/>
  <c r="BF158"/>
  <c r="BI157"/>
  <c r="BH157"/>
  <c r="BG157"/>
  <c r="BE157"/>
  <c r="T157"/>
  <c r="T156"/>
  <c r="R157"/>
  <c r="R156"/>
  <c r="P157"/>
  <c r="P156"/>
  <c r="BK157"/>
  <c r="BK156"/>
  <c r="J156"/>
  <c r="J157"/>
  <c r="BF157"/>
  <c r="J103"/>
  <c r="BI155"/>
  <c r="BH155"/>
  <c r="BG155"/>
  <c r="BE155"/>
  <c r="T155"/>
  <c r="R155"/>
  <c r="P155"/>
  <c r="BK155"/>
  <c r="J155"/>
  <c r="BF155"/>
  <c r="BI154"/>
  <c r="BH154"/>
  <c r="BG154"/>
  <c r="BE154"/>
  <c r="T154"/>
  <c r="R154"/>
  <c r="P154"/>
  <c r="BK154"/>
  <c r="J154"/>
  <c r="BF154"/>
  <c r="BI153"/>
  <c r="BH153"/>
  <c r="BG153"/>
  <c r="BE153"/>
  <c r="T153"/>
  <c r="R153"/>
  <c r="P153"/>
  <c r="BK153"/>
  <c r="J153"/>
  <c r="BF153"/>
  <c r="BI152"/>
  <c r="BH152"/>
  <c r="BG152"/>
  <c r="BE152"/>
  <c r="T152"/>
  <c r="R152"/>
  <c r="P152"/>
  <c r="BK152"/>
  <c r="J152"/>
  <c r="BF152"/>
  <c r="BI151"/>
  <c r="BH151"/>
  <c r="BG151"/>
  <c r="BE151"/>
  <c r="T151"/>
  <c r="T150"/>
  <c r="T149"/>
  <c r="R151"/>
  <c r="R150"/>
  <c r="R149"/>
  <c r="P151"/>
  <c r="P150"/>
  <c r="P149"/>
  <c r="BK151"/>
  <c r="BK150"/>
  <c r="J150"/>
  <c r="BK149"/>
  <c r="J149"/>
  <c r="J151"/>
  <c r="BF151"/>
  <c r="J102"/>
  <c r="J101"/>
  <c r="BI148"/>
  <c r="BH148"/>
  <c r="BG148"/>
  <c r="BE148"/>
  <c r="T148"/>
  <c r="T147"/>
  <c r="R148"/>
  <c r="R147"/>
  <c r="P148"/>
  <c r="P147"/>
  <c r="BK148"/>
  <c r="BK147"/>
  <c r="J147"/>
  <c r="J148"/>
  <c r="BF148"/>
  <c r="J100"/>
  <c r="BI146"/>
  <c r="BH146"/>
  <c r="BG146"/>
  <c r="BE146"/>
  <c r="T146"/>
  <c r="R146"/>
  <c r="P146"/>
  <c r="BK146"/>
  <c r="J146"/>
  <c r="BF146"/>
  <c r="BI145"/>
  <c r="BH145"/>
  <c r="BG145"/>
  <c r="BE145"/>
  <c r="T145"/>
  <c r="R145"/>
  <c r="P145"/>
  <c r="BK145"/>
  <c r="J145"/>
  <c r="BF145"/>
  <c r="BI144"/>
  <c r="BH144"/>
  <c r="BG144"/>
  <c r="BE144"/>
  <c r="T144"/>
  <c r="R144"/>
  <c r="P144"/>
  <c r="BK144"/>
  <c r="J144"/>
  <c r="BF144"/>
  <c r="BI143"/>
  <c r="BH143"/>
  <c r="BG143"/>
  <c r="BE143"/>
  <c r="T143"/>
  <c r="R143"/>
  <c r="P143"/>
  <c r="BK143"/>
  <c r="J143"/>
  <c r="BF143"/>
  <c r="BI142"/>
  <c r="BH142"/>
  <c r="BG142"/>
  <c r="BE142"/>
  <c r="T142"/>
  <c r="T141"/>
  <c r="R142"/>
  <c r="R141"/>
  <c r="P142"/>
  <c r="P141"/>
  <c r="BK142"/>
  <c r="BK141"/>
  <c r="J141"/>
  <c r="J142"/>
  <c r="BF142"/>
  <c r="J99"/>
  <c r="BI140"/>
  <c r="BH140"/>
  <c r="BG140"/>
  <c r="BE140"/>
  <c r="T140"/>
  <c r="R140"/>
  <c r="P140"/>
  <c r="BK140"/>
  <c r="J140"/>
  <c r="BF140"/>
  <c r="BI139"/>
  <c r="BH139"/>
  <c r="BG139"/>
  <c r="BE139"/>
  <c r="T139"/>
  <c r="R139"/>
  <c r="P139"/>
  <c r="BK139"/>
  <c r="J139"/>
  <c r="BF139"/>
  <c r="BI138"/>
  <c r="BH138"/>
  <c r="BG138"/>
  <c r="BE138"/>
  <c r="T138"/>
  <c r="R138"/>
  <c r="P138"/>
  <c r="BK138"/>
  <c r="J138"/>
  <c r="BF138"/>
  <c r="BI137"/>
  <c r="BH137"/>
  <c r="BG137"/>
  <c r="BE137"/>
  <c r="T137"/>
  <c r="R137"/>
  <c r="P137"/>
  <c r="BK137"/>
  <c r="J137"/>
  <c r="BF137"/>
  <c r="BI136"/>
  <c r="BH136"/>
  <c r="BG136"/>
  <c r="BE136"/>
  <c r="T136"/>
  <c r="R136"/>
  <c r="P136"/>
  <c r="BK136"/>
  <c r="J136"/>
  <c r="BF136"/>
  <c r="BI135"/>
  <c r="F37"/>
  <c r="BD95" i="1"/>
  <c r="BH135" i="2"/>
  <c r="F36"/>
  <c r="BC95" i="1"/>
  <c r="BG135" i="2"/>
  <c r="F35"/>
  <c r="BB95" i="1"/>
  <c r="BE135" i="2"/>
  <c r="J33"/>
  <c r="AV95" i="1"/>
  <c r="F33" i="2"/>
  <c r="AZ95" i="1"/>
  <c r="T135" i="2"/>
  <c r="T134"/>
  <c r="T133"/>
  <c r="T132"/>
  <c r="R135"/>
  <c r="R134"/>
  <c r="R133"/>
  <c r="R132"/>
  <c r="P135"/>
  <c r="P134"/>
  <c r="P133"/>
  <c r="P132"/>
  <c r="AU95" i="1"/>
  <c r="BK135" i="2"/>
  <c r="BK134"/>
  <c r="J134"/>
  <c r="BK133"/>
  <c r="J133"/>
  <c r="BK132"/>
  <c r="J132"/>
  <c r="J96"/>
  <c r="J30"/>
  <c r="AG95" i="1"/>
  <c r="J135" i="2"/>
  <c r="BF135"/>
  <c r="J34"/>
  <c r="AW95" i="1"/>
  <c r="F34" i="2"/>
  <c r="BA95" i="1"/>
  <c r="J98" i="2"/>
  <c r="J97"/>
  <c r="J129"/>
  <c r="J128"/>
  <c r="F128"/>
  <c r="F126"/>
  <c r="E124"/>
  <c r="J92"/>
  <c r="J91"/>
  <c r="F91"/>
  <c r="F89"/>
  <c r="E87"/>
  <c r="J39"/>
  <c r="J18"/>
  <c r="E18"/>
  <c r="F129"/>
  <c r="F92"/>
  <c r="J17"/>
  <c r="J126"/>
  <c r="J89"/>
  <c r="E7"/>
  <c r="E122"/>
  <c r="E85"/>
  <c r="BD94" i="1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<sst xmlns="http://schemas.openxmlformats.org/spreadsheetml/2006/main" count="1208" uniqueCount="373">
  <si>
    <t>Export Komplet</t>
  </si>
  <si>
    <t/>
  </si>
  <si>
    <t>2.0</t>
  </si>
  <si>
    <t>False</t>
  </si>
  <si>
    <t>{4fbfc18f-4638-401b-b04f-c32224ca5817}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</si>
  <si>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</si>
  <si>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</si>
  <si>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</si>
  <si>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</si>
  <si>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</si>
  <si>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</si>
  <si>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</si>
  <si>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</si>
  <si>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Rekonštrukcia a obnova objektu hasičskej zbrojnice Porúbka, II. etapa</t>
  </si>
  <si>
    <t>JKSO:</t>
  </si>
  <si>
    <t>KS:</t>
  </si>
  <si>
    <t>Miesto:</t>
  </si>
  <si>
    <t>k. ú. Porúbka, 172/5</t>
  </si>
  <si>
    <t>Dátum:</t>
  </si>
  <si>
    <t>Objednávateľ:</t>
  </si>
  <si>
    <t>IČO:</t>
  </si>
  <si>
    <t>Obec Porúbka</t>
  </si>
  <si>
    <t>IČ DPH:</t>
  </si>
  <si>
    <t>Zhotoviteľ:</t>
  </si>
  <si>
    <t xml:space="preserve"> 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</si>
  <si>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</si>
  <si>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</si>
  <si>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</si>
  <si>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</si>
  <si>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</si>
  <si>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</si>
  <si>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</si>
  <si>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</si>
  <si>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</si>
  <si>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</si>
  <si>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</si>
  <si>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</si>
  <si>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</si>
  <si>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</si>
  <si>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</si>
  <si>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</si>
  <si>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</si>
  <si>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</si>
  <si>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</si>
  <si>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</si>
  <si>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</si>
  <si>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</si>
  <si>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</si>
  <si>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</si>
  <si>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</si>
  <si>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</si>
  <si>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</si>
  <si>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</si>
  <si>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</si>
  <si>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</si>
  <si>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</si>
  <si>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</si>
  <si>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</si>
  <si>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</si>
  <si>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</si>
  <si>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</si>
  <si>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</si>
  <si>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</si>
  <si>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</si>
  <si>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</si>
  <si>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</si>
  <si>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</si>
  <si>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</si>
  <si>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</si>
  <si>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</si>
  <si>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</si>
  <si>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</si>
  <si>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</si>
  <si>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</si>
  <si>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</si>
  <si>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II.etapa</t>
  </si>
  <si>
    <t>STA</t>
  </si>
  <si>
    <t>1</t>
  </si>
  <si>
    <t>{706e2d80-a75d-478a-81e8-ca1ad78bb87f}</t>
  </si>
  <si>
    <t>Objekt:</t>
  </si>
  <si>
    <t>01 - II.etapa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</si>
  <si>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</si>
  <si>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</si>
  <si>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</si>
  <si>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</si>
  <si>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</si>
  <si>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</si>
  <si>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</si>
  <si>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</si>
  <si>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</si>
  <si>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</si>
  <si>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</si>
  <si>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</si>
  <si>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</si>
  <si>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</si>
  <si>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</si>
  <si>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</si>
  <si>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</si>
  <si>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</si>
  <si>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</si>
  <si>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</si>
  <si>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</si>
  <si>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</si>
  <si>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</si>
  <si>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</si>
  <si>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</si>
  <si>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</si>
  <si>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</si>
  <si>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</si>
  <si>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</si>
  <si>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</si>
  <si>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</si>
  <si>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</si>
  <si>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</si>
  <si>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</si>
  <si>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</si>
  <si>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</si>
  <si>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</si>
  <si>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611460271</t>
  </si>
  <si>
    <t>Vnútorná omietka stropov sadrová, hr. 5 mm</t>
  </si>
  <si>
    <t>m2</t>
  </si>
  <si>
    <t>CS CENEKON 2019 01</t>
  </si>
  <si>
    <t>4</t>
  </si>
  <si>
    <t>2</t>
  </si>
  <si>
    <t>1618721502</t>
  </si>
  <si>
    <t>611481119</t>
  </si>
  <si>
    <t>Potiahnutie vnútorných stropov sklotextílnou mriežkou s celoplošným prilepením</t>
  </si>
  <si>
    <t>1220487569</t>
  </si>
  <si>
    <t>3</t>
  </si>
  <si>
    <t>622468053</t>
  </si>
  <si>
    <t>Vonkajšia omietka stien tenkovrstvová K 2,0</t>
  </si>
  <si>
    <t>371034760</t>
  </si>
  <si>
    <t>622481119</t>
  </si>
  <si>
    <t>Potiahnutie vonkajších stien sklotextílnou mriežkou s celoplošným prilepením</t>
  </si>
  <si>
    <t>666859721</t>
  </si>
  <si>
    <t>5</t>
  </si>
  <si>
    <t>632452732</t>
  </si>
  <si>
    <t>Cementová samonivelizačná stierka, pevnosti v tlaku 35 MPa, hr. 15 mm</t>
  </si>
  <si>
    <t>-1396256688</t>
  </si>
  <si>
    <t>632458503</t>
  </si>
  <si>
    <t>Samonivelizačná stierka hr. 5 mm</t>
  </si>
  <si>
    <t>-1306684471</t>
  </si>
  <si>
    <t>9</t>
  </si>
  <si>
    <t>Ostatné konštrukcie a práce-búranie</t>
  </si>
  <si>
    <t>7</t>
  </si>
  <si>
    <t>9389020712</t>
  </si>
  <si>
    <t>Očistenie povrchu komína otryskaním</t>
  </si>
  <si>
    <t>156449771</t>
  </si>
  <si>
    <t>8</t>
  </si>
  <si>
    <t>941955001</t>
  </si>
  <si>
    <t>Lešenie ľahké pracovné pomocné, s výškou lešeňovej podlahy do 1,20 m</t>
  </si>
  <si>
    <t>-298492977</t>
  </si>
  <si>
    <t>965042141</t>
  </si>
  <si>
    <t>Búranie podkladov pod dlažby, liatych dlažieb a mazanín,betón alebo liaty asfalt hr.do 100 mm, plochy nad 4 m2 -2,20000t</t>
  </si>
  <si>
    <t>m3</t>
  </si>
  <si>
    <t>-141474749</t>
  </si>
  <si>
    <t>10</t>
  </si>
  <si>
    <t>979081122</t>
  </si>
  <si>
    <t>Odvoz sutiny a vybúraných hmôt na skládku do 30 km</t>
  </si>
  <si>
    <t>t</t>
  </si>
  <si>
    <t>902000532</t>
  </si>
  <si>
    <t>11</t>
  </si>
  <si>
    <t>979089612</t>
  </si>
  <si>
    <t>Poplatok za skladovanie - odpady zo stavieb a demolácií, ostatné</t>
  </si>
  <si>
    <t>-228606475</t>
  </si>
  <si>
    <t>99</t>
  </si>
  <si>
    <t>Presun hmôt HSV</t>
  </si>
  <si>
    <t>12</t>
  </si>
  <si>
    <t>999281111</t>
  </si>
  <si>
    <t>Presun hmôt pre opravy a údržbu objektov vrátane vonkajších plášťov výšky do 25 m</t>
  </si>
  <si>
    <t>561912944</t>
  </si>
  <si>
    <t>PSV</t>
  </si>
  <si>
    <t>Práce a dodávky PSV</t>
  </si>
  <si>
    <t>713</t>
  </si>
  <si>
    <t>Izolácie tepelné</t>
  </si>
  <si>
    <t>13</t>
  </si>
  <si>
    <t>713116040</t>
  </si>
  <si>
    <t>Montáž tepelnej izolácie stropov fúkanou izoláciou hrúbky do 29 - 34 cm</t>
  </si>
  <si>
    <t>16</t>
  </si>
  <si>
    <t>-1660449188</t>
  </si>
  <si>
    <t>14</t>
  </si>
  <si>
    <t>M</t>
  </si>
  <si>
    <t>2359835</t>
  </si>
  <si>
    <t>SUPAFIL LOFT 045, fúkaná izolácia z čistého prírodného vlákna z recyklovaného skla</t>
  </si>
  <si>
    <t>bal</t>
  </si>
  <si>
    <t>32</t>
  </si>
  <si>
    <t>498769319</t>
  </si>
  <si>
    <t>15</t>
  </si>
  <si>
    <t>713131145</t>
  </si>
  <si>
    <t>Montáž parotesnej fólie s prelepenými spojmi</t>
  </si>
  <si>
    <t>-1499137424</t>
  </si>
  <si>
    <t>283290004300</t>
  </si>
  <si>
    <t>Parozábrana PO JUTAFOL REFLEX N 150 A.P., šxl 1,5x50 m, plošná hmotnosť 150 g/m2, s reflexnou hliníkovou vrstvou</t>
  </si>
  <si>
    <t>2012493496</t>
  </si>
  <si>
    <t>17</t>
  </si>
  <si>
    <t>998713101</t>
  </si>
  <si>
    <t>Presun hmôt pre izolácie tepelné v objektoch výšky do 6 m</t>
  </si>
  <si>
    <t>1166748443</t>
  </si>
  <si>
    <t>762</t>
  </si>
  <si>
    <t>Konštrukcie tesárske</t>
  </si>
  <si>
    <t>18</t>
  </si>
  <si>
    <t>762341201</t>
  </si>
  <si>
    <t>Montáž latovania jednoduchých striech pre sklon do 60°</t>
  </si>
  <si>
    <t>m</t>
  </si>
  <si>
    <t>-547877325</t>
  </si>
  <si>
    <t>19</t>
  </si>
  <si>
    <t>605120002800</t>
  </si>
  <si>
    <t>Rezivo</t>
  </si>
  <si>
    <t>-1647983597</t>
  </si>
  <si>
    <t>762341253</t>
  </si>
  <si>
    <t>Montáž kontralát pre sklon nad 35°</t>
  </si>
  <si>
    <t>-462721272</t>
  </si>
  <si>
    <t>21</t>
  </si>
  <si>
    <t>-316668542</t>
  </si>
  <si>
    <t>22</t>
  </si>
  <si>
    <t>762341811</t>
  </si>
  <si>
    <t>Demontáž debnenia striech rovných, oblúkových do 60°, z dosiek hrubých, hobľovaných,  -0.01600t</t>
  </si>
  <si>
    <t>1594858589</t>
  </si>
  <si>
    <t>23</t>
  </si>
  <si>
    <t>762521108</t>
  </si>
  <si>
    <t>Montáž dreveného roštu</t>
  </si>
  <si>
    <t>363327011</t>
  </si>
  <si>
    <t>24</t>
  </si>
  <si>
    <t>605110000100</t>
  </si>
  <si>
    <t>-1020112363</t>
  </si>
  <si>
    <t>25</t>
  </si>
  <si>
    <t>762810037</t>
  </si>
  <si>
    <t>Montáž podlahy z dosiek OSB skrutkovaných na rošt na zraz hr. dosky 25 mm</t>
  </si>
  <si>
    <t>-377813245</t>
  </si>
  <si>
    <t>26</t>
  </si>
  <si>
    <t>762841210</t>
  </si>
  <si>
    <t>Montáž podbíjania stropov a striech rovných z hobľovaných dosiek na zraz, vrátane olištovania škár</t>
  </si>
  <si>
    <t>1932327151</t>
  </si>
  <si>
    <t>27</t>
  </si>
  <si>
    <t>-589965116</t>
  </si>
  <si>
    <t>28</t>
  </si>
  <si>
    <t>762841811</t>
  </si>
  <si>
    <t>Demont.podbíjania obkladov stropov a striech sklonu do 60st., z dosiek hr.do 35 mm bez omietky,  -0.01400t</t>
  </si>
  <si>
    <t>-2001091226</t>
  </si>
  <si>
    <t>29</t>
  </si>
  <si>
    <t>998762102</t>
  </si>
  <si>
    <t>Presun hmôt pre konštrukcie tesárske v objektoch výšky do 12 m</t>
  </si>
  <si>
    <t>74213307</t>
  </si>
  <si>
    <t>763</t>
  </si>
  <si>
    <t>Konštrukcie - drevostavby</t>
  </si>
  <si>
    <t>30</t>
  </si>
  <si>
    <t>763138201</t>
  </si>
  <si>
    <t>Podhľad SDK Rigips RF 12.5 mm montovaný priamo, jednoúrovňová oceľová podkonštrukcia CD</t>
  </si>
  <si>
    <t>1160749311</t>
  </si>
  <si>
    <t>31</t>
  </si>
  <si>
    <t>998763301</t>
  </si>
  <si>
    <t>Presun hmôt pre sádrokartónové konštrukcie v objektoch výšky do 7 m</t>
  </si>
  <si>
    <t>-2115410351</t>
  </si>
  <si>
    <t>764</t>
  </si>
  <si>
    <t>Konštrukcie klampiarske</t>
  </si>
  <si>
    <t>764171302</t>
  </si>
  <si>
    <t>Krytina falcovaná sklon strechy nad 30° do 45°</t>
  </si>
  <si>
    <t>-1054681450</t>
  </si>
  <si>
    <t>33</t>
  </si>
  <si>
    <t>764311822</t>
  </si>
  <si>
    <t>Demontáž krytiny strešnej, so sklonom do 30st.,  -0,00732t</t>
  </si>
  <si>
    <t>-1761659361</t>
  </si>
  <si>
    <t>34</t>
  </si>
  <si>
    <t>764311891</t>
  </si>
  <si>
    <t>Demontáž krytiny hladkej strešnej, príplatok za sklon nad 30° do 45°</t>
  </si>
  <si>
    <t>-98397464</t>
  </si>
  <si>
    <t>35</t>
  </si>
  <si>
    <t>764313002</t>
  </si>
  <si>
    <t xml:space="preserve">Montáž oddeľovacej štruktúrovanej rohože s integrovanou poistnou hydroizoláciou pre plechové krytiny </t>
  </si>
  <si>
    <t>-1997538178</t>
  </si>
  <si>
    <t>36</t>
  </si>
  <si>
    <t>283280002700</t>
  </si>
  <si>
    <t>Hydroizolačná fólia</t>
  </si>
  <si>
    <t>-204258806</t>
  </si>
  <si>
    <t>37</t>
  </si>
  <si>
    <t>7643384587</t>
  </si>
  <si>
    <t>Lemovanie komína</t>
  </si>
  <si>
    <t>1805423562</t>
  </si>
  <si>
    <t>38</t>
  </si>
  <si>
    <t>764348421</t>
  </si>
  <si>
    <t>Snehové lapače tyčové z pozinkovaného farbeného PZf plechu, dĺžky 500 mm</t>
  </si>
  <si>
    <t>-720538813</t>
  </si>
  <si>
    <t>39</t>
  </si>
  <si>
    <t>764351810</t>
  </si>
  <si>
    <t>Demontáž žľabov pododkvap. štvorhranných rovných, oblúkových, do 30° rš 250 a 330 mm,  -0,00347t</t>
  </si>
  <si>
    <t>-1091126412</t>
  </si>
  <si>
    <t>40</t>
  </si>
  <si>
    <t>764352427</t>
  </si>
  <si>
    <t>Žľaby, pododkvapové polkruhové r.š. 330 mm</t>
  </si>
  <si>
    <t>2072463750</t>
  </si>
  <si>
    <t>41</t>
  </si>
  <si>
    <t>764454454</t>
  </si>
  <si>
    <t>Zvodové rúry kruhové priemer do 120 mm</t>
  </si>
  <si>
    <t>-2049896704</t>
  </si>
  <si>
    <t>42</t>
  </si>
  <si>
    <t>764454802</t>
  </si>
  <si>
    <t>Demontáž odpadových rúr kruhových, s priemerom do 120 mm,  -0,00285t</t>
  </si>
  <si>
    <t>-1697422028</t>
  </si>
  <si>
    <t>43</t>
  </si>
  <si>
    <t>998764102</t>
  </si>
  <si>
    <t>Presun hmôt pre konštrukcie klampiarske v objektoch výšky nad 6 do 12 m</t>
  </si>
  <si>
    <t>898008528</t>
  </si>
  <si>
    <t>771</t>
  </si>
  <si>
    <t>Podlahy z dlaždíc</t>
  </si>
  <si>
    <t>44</t>
  </si>
  <si>
    <t>771571112</t>
  </si>
  <si>
    <t xml:space="preserve">Montáž podláh z dlaždíc keramických do malty </t>
  </si>
  <si>
    <t>1727181808</t>
  </si>
  <si>
    <t>45</t>
  </si>
  <si>
    <t>597740001200</t>
  </si>
  <si>
    <t xml:space="preserve">Dlaždice </t>
  </si>
  <si>
    <t>935916234</t>
  </si>
  <si>
    <t>46</t>
  </si>
  <si>
    <t>998771101</t>
  </si>
  <si>
    <t>Presun hmôt pre podlahy z dlaždíc v objektoch výšky do 6m</t>
  </si>
  <si>
    <t>2105209237</t>
  </si>
  <si>
    <t>776</t>
  </si>
  <si>
    <t>Podlahy povlakové</t>
  </si>
  <si>
    <t>47</t>
  </si>
  <si>
    <t>776511810</t>
  </si>
  <si>
    <t>Odstránenie povlakových podláh z nášľapnej plochy lepených bez podložky,  -0,00100t</t>
  </si>
  <si>
    <t>-1925500838</t>
  </si>
  <si>
    <t>48</t>
  </si>
  <si>
    <t>776992200</t>
  </si>
  <si>
    <t>Príprava podkladu prebrúsením strojne brúskou na betón</t>
  </si>
  <si>
    <t>701774884</t>
  </si>
  <si>
    <t>777</t>
  </si>
  <si>
    <t>Podlahy syntetické</t>
  </si>
  <si>
    <t>49</t>
  </si>
  <si>
    <t>7775310201</t>
  </si>
  <si>
    <t>Samonivelačná stierka hr. 6 mm Sikafloor 21 PurCem, penetrácia, 2x stierka s kremičitým pieskom, uzatvárací náter</t>
  </si>
  <si>
    <t>2107261341</t>
  </si>
  <si>
    <t>50</t>
  </si>
  <si>
    <t>998777101</t>
  </si>
  <si>
    <t>Presun hmôt pre podlahy syntetické v objektoch výšky do 6 m</t>
  </si>
  <si>
    <t>-2020184896</t>
  </si>
  <si>
    <t>783</t>
  </si>
  <si>
    <t>Nátery</t>
  </si>
  <si>
    <t>51</t>
  </si>
  <si>
    <t>783726300</t>
  </si>
  <si>
    <t>Nátery tesárskych konštrukcií syntetické na vzduchu schnúce lazurovacím lakom 3x lakovaním</t>
  </si>
  <si>
    <t>205872108</t>
  </si>
  <si>
    <t>784</t>
  </si>
  <si>
    <t>Maľby</t>
  </si>
  <si>
    <t>52</t>
  </si>
  <si>
    <t>784410100</t>
  </si>
  <si>
    <t>Penetrovanie jednonásobné jemnozrnných podkladov výšky do 3,80 m</t>
  </si>
  <si>
    <t>205603549</t>
  </si>
  <si>
    <t>53</t>
  </si>
  <si>
    <t>784418011</t>
  </si>
  <si>
    <t>Zakrývanie otvorov, podláh a zariadení fóliou v miestnostiach alebo na schodisku</t>
  </si>
  <si>
    <t>832518994</t>
  </si>
  <si>
    <t>54</t>
  </si>
  <si>
    <t>784418012</t>
  </si>
  <si>
    <t>Zakrývanie podláh a zariadení papierom v miestnostiach alebo na schodisku</t>
  </si>
  <si>
    <t>-172819913</t>
  </si>
  <si>
    <t>55</t>
  </si>
  <si>
    <t>784430010</t>
  </si>
  <si>
    <t>Maľby akrylátové základné dvojnásobné, ručne nanášané na jemnozrnný podklad výšky do 3,80 m</t>
  </si>
  <si>
    <t>-75362480</t>
  </si>
  <si>
    <t>Práce a dodávky M</t>
  </si>
  <si>
    <t>21-M</t>
  </si>
  <si>
    <t>Elektromontáže</t>
  </si>
  <si>
    <t>56</t>
  </si>
  <si>
    <t>210</t>
  </si>
  <si>
    <t>Demontáž a opätovná montáž bleskozvodu</t>
  </si>
  <si>
    <t>súbor</t>
  </si>
  <si>
    <t>64</t>
  </si>
  <si>
    <t>-88111002</t>
  </si>
  <si>
    <t>V zmysle Zákona č.343/2015 o verejnom obstarávaní § 42 ods. 3: Technické požiadavky sa nesmú odvolávať na konkrétneho výrobcu, výrobný postup, obchodné označenie, patent, typ, oblasť alebo miesto pôvodu alebo výroby, ak by tým dochádzalo k znevýhodneniu alebo k vylúčeniu určitých záujemcov alebo tovarov, ak si to nevyžaduje predmet zákazky. Takýto odkaz možno použiť len vtedy, ak nemožno opísať predmet zákazky podľa odseku 2 dostatočne presne a zrozumiteľne, a takýto odkaz musí byť doplnený slovami „alebo ekvivalentný".</t>
  </si>
  <si>
    <t>Výkaz výmer</t>
  </si>
  <si>
    <t>REKAPITULÁCIA</t>
  </si>
  <si>
    <t>KRYCÍ LIST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</si>
</sst>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abSelected="1" workbookViewId="0">
      <selection activeCell="AG17" sqref="AG1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72" t="s">
        <v>5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69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6"/>
      <c r="BS5" s="13" t="s">
        <v>6</v>
      </c>
    </row>
    <row r="6" spans="1:74" ht="36.950000000000003" customHeight="1">
      <c r="B6" s="16"/>
      <c r="D6" s="21" t="s">
        <v>12</v>
      </c>
      <c r="K6" s="171" t="s">
        <v>13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21</v>
      </c>
      <c r="AK11" s="22" t="s">
        <v>22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20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24</v>
      </c>
      <c r="AK14" s="22" t="s">
        <v>22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20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/>
      <c r="AK17" s="22" t="s">
        <v>22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20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/>
      <c r="AK20" s="22" t="s">
        <v>22</v>
      </c>
      <c r="AN20" s="20" t="s">
        <v>1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66.75" customHeight="1">
      <c r="B23" s="16"/>
      <c r="E23" s="173" t="s">
        <v>369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4">
        <f>ROUND(AG94,2)</f>
        <v>0</v>
      </c>
      <c r="AL26" s="175"/>
      <c r="AM26" s="175"/>
      <c r="AN26" s="175"/>
      <c r="AO26" s="175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6" t="s">
        <v>30</v>
      </c>
      <c r="M28" s="176"/>
      <c r="N28" s="176"/>
      <c r="O28" s="176"/>
      <c r="P28" s="176"/>
      <c r="W28" s="176" t="s">
        <v>31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32</v>
      </c>
      <c r="AL28" s="176"/>
      <c r="AM28" s="176"/>
      <c r="AN28" s="176"/>
      <c r="AO28" s="176"/>
      <c r="AR28" s="25"/>
    </row>
    <row r="29" spans="2:71" s="2" customFormat="1" ht="14.45" customHeight="1">
      <c r="B29" s="29"/>
      <c r="D29" s="22" t="s">
        <v>33</v>
      </c>
      <c r="F29" s="22" t="s">
        <v>34</v>
      </c>
      <c r="L29" s="179">
        <v>0.2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29"/>
    </row>
    <row r="30" spans="2:71" s="2" customFormat="1" ht="14.45" customHeight="1">
      <c r="B30" s="29"/>
      <c r="F30" s="22" t="s">
        <v>35</v>
      </c>
      <c r="L30" s="179">
        <v>0.2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29"/>
    </row>
    <row r="31" spans="2:71" s="2" customFormat="1" ht="14.45" hidden="1" customHeight="1">
      <c r="B31" s="29"/>
      <c r="F31" s="22" t="s">
        <v>36</v>
      </c>
      <c r="L31" s="179">
        <v>0.2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29"/>
    </row>
    <row r="32" spans="2:71" s="2" customFormat="1" ht="14.45" hidden="1" customHeight="1">
      <c r="B32" s="29"/>
      <c r="F32" s="22" t="s">
        <v>37</v>
      </c>
      <c r="L32" s="179">
        <v>0.2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29"/>
    </row>
    <row r="33" spans="2:44" s="2" customFormat="1" ht="14.45" hidden="1" customHeight="1">
      <c r="B33" s="29"/>
      <c r="F33" s="22" t="s">
        <v>38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80" t="s">
        <v>41</v>
      </c>
      <c r="Y35" s="181"/>
      <c r="Z35" s="181"/>
      <c r="AA35" s="181"/>
      <c r="AB35" s="181"/>
      <c r="AC35" s="32"/>
      <c r="AD35" s="32"/>
      <c r="AE35" s="32"/>
      <c r="AF35" s="32"/>
      <c r="AG35" s="32"/>
      <c r="AH35" s="32"/>
      <c r="AI35" s="32"/>
      <c r="AJ35" s="32"/>
      <c r="AK35" s="182">
        <f>SUM(AK26:AK33)</f>
        <v>0</v>
      </c>
      <c r="AL35" s="181"/>
      <c r="AM35" s="181"/>
      <c r="AN35" s="181"/>
      <c r="AO35" s="18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48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11</v>
      </c>
      <c r="L84" s="3">
        <f>K5</f>
        <v>0</v>
      </c>
      <c r="AR84" s="41"/>
    </row>
    <row r="85" spans="1:91" s="4" customFormat="1" ht="36.950000000000003" customHeight="1">
      <c r="B85" s="42"/>
      <c r="C85" s="43" t="s">
        <v>12</v>
      </c>
      <c r="L85" s="150" t="str">
        <f>K6</f>
        <v>Rekonštrukcia a obnova objektu hasičskej zbrojnice Porúbka, II. etapa</v>
      </c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16</v>
      </c>
      <c r="L87" s="44" t="str">
        <f>IF(K8="","",K8)</f>
        <v>k. ú. Porúbka, 172/5</v>
      </c>
      <c r="AI87" s="22" t="s">
        <v>18</v>
      </c>
      <c r="AM87" s="152" t="str">
        <f>IF(AN8= "","",AN8)</f>
        <v/>
      </c>
      <c r="AN87" s="152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19</v>
      </c>
      <c r="L89" s="3" t="str">
        <f>IF(E11= "","",E11)</f>
        <v>Obec Porúbka</v>
      </c>
      <c r="AI89" s="22" t="s">
        <v>25</v>
      </c>
      <c r="AM89" s="153" t="str">
        <f>IF(E17="","",E17)</f>
        <v/>
      </c>
      <c r="AN89" s="154"/>
      <c r="AO89" s="154"/>
      <c r="AP89" s="154"/>
      <c r="AR89" s="25"/>
      <c r="AS89" s="155" t="s">
        <v>49</v>
      </c>
      <c r="AT89" s="156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23</v>
      </c>
      <c r="L90" s="3" t="str">
        <f>IF(E14="","",E14)</f>
        <v/>
      </c>
      <c r="AI90" s="22" t="s">
        <v>27</v>
      </c>
      <c r="AM90" s="153" t="str">
        <f>IF(E20="","",E20)</f>
        <v/>
      </c>
      <c r="AN90" s="154"/>
      <c r="AO90" s="154"/>
      <c r="AP90" s="154"/>
      <c r="AR90" s="25"/>
      <c r="AS90" s="157"/>
      <c r="AT90" s="158"/>
      <c r="AU90" s="48"/>
      <c r="AV90" s="48"/>
      <c r="AW90" s="48"/>
      <c r="AX90" s="48"/>
      <c r="AY90" s="48"/>
      <c r="AZ90" s="48"/>
      <c r="BA90" s="48"/>
      <c r="BB90" s="48"/>
      <c r="BC90" s="48"/>
      <c r="BD90" s="49"/>
    </row>
    <row r="91" spans="1:91" s="1" customFormat="1" ht="10.9" customHeight="1">
      <c r="B91" s="25"/>
      <c r="AR91" s="25"/>
      <c r="AS91" s="157"/>
      <c r="AT91" s="158"/>
      <c r="AU91" s="48"/>
      <c r="AV91" s="48"/>
      <c r="AW91" s="48"/>
      <c r="AX91" s="48"/>
      <c r="AY91" s="48"/>
      <c r="AZ91" s="48"/>
      <c r="BA91" s="48"/>
      <c r="BB91" s="48"/>
      <c r="BC91" s="48"/>
      <c r="BD91" s="49"/>
    </row>
    <row r="92" spans="1:91" s="1" customFormat="1" ht="29.25" customHeight="1">
      <c r="B92" s="25"/>
      <c r="C92" s="159" t="s">
        <v>50</v>
      </c>
      <c r="D92" s="160"/>
      <c r="E92" s="160"/>
      <c r="F92" s="160"/>
      <c r="G92" s="160"/>
      <c r="H92" s="50"/>
      <c r="I92" s="161" t="s">
        <v>51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52</v>
      </c>
      <c r="AH92" s="160"/>
      <c r="AI92" s="160"/>
      <c r="AJ92" s="160"/>
      <c r="AK92" s="160"/>
      <c r="AL92" s="160"/>
      <c r="AM92" s="160"/>
      <c r="AN92" s="161" t="s">
        <v>53</v>
      </c>
      <c r="AO92" s="160"/>
      <c r="AP92" s="163"/>
      <c r="AQ92" s="51" t="s">
        <v>54</v>
      </c>
      <c r="AR92" s="25"/>
      <c r="AS92" s="52" t="s">
        <v>55</v>
      </c>
      <c r="AT92" s="53" t="s">
        <v>56</v>
      </c>
      <c r="AU92" s="53" t="s">
        <v>57</v>
      </c>
      <c r="AV92" s="53" t="s">
        <v>58</v>
      </c>
      <c r="AW92" s="53" t="s">
        <v>59</v>
      </c>
      <c r="AX92" s="53" t="s">
        <v>60</v>
      </c>
      <c r="AY92" s="53" t="s">
        <v>61</v>
      </c>
      <c r="AZ92" s="53" t="s">
        <v>62</v>
      </c>
      <c r="BA92" s="53" t="s">
        <v>63</v>
      </c>
      <c r="BB92" s="53" t="s">
        <v>64</v>
      </c>
      <c r="BC92" s="53" t="s">
        <v>65</v>
      </c>
      <c r="BD92" s="54" t="s">
        <v>66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67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7">
        <f>ROUND(AG95,2)</f>
        <v>0</v>
      </c>
      <c r="AH94" s="167"/>
      <c r="AI94" s="167"/>
      <c r="AJ94" s="167"/>
      <c r="AK94" s="167"/>
      <c r="AL94" s="167"/>
      <c r="AM94" s="167"/>
      <c r="AN94" s="168">
        <f>SUM(AG94,AT94)</f>
        <v>0</v>
      </c>
      <c r="AO94" s="168"/>
      <c r="AP94" s="168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691.52225999999996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68</v>
      </c>
      <c r="BT94" s="65" t="s">
        <v>69</v>
      </c>
      <c r="BU94" s="66" t="s">
        <v>70</v>
      </c>
      <c r="BV94" s="65" t="s">
        <v>71</v>
      </c>
      <c r="BW94" s="65" t="s">
        <v>4</v>
      </c>
      <c r="BX94" s="65" t="s">
        <v>72</v>
      </c>
      <c r="CL94" s="65" t="s">
        <v>1</v>
      </c>
    </row>
    <row r="95" spans="1:91" s="6" customFormat="1" ht="16.5" customHeight="1">
      <c r="A95" s="67" t="s">
        <v>73</v>
      </c>
      <c r="B95" s="68"/>
      <c r="C95" s="69"/>
      <c r="D95" s="166" t="s">
        <v>74</v>
      </c>
      <c r="E95" s="166"/>
      <c r="F95" s="166"/>
      <c r="G95" s="166"/>
      <c r="H95" s="166"/>
      <c r="I95" s="70"/>
      <c r="J95" s="166" t="s">
        <v>75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'01 - II.etapa'!J30</f>
        <v>0</v>
      </c>
      <c r="AH95" s="165"/>
      <c r="AI95" s="165"/>
      <c r="AJ95" s="165"/>
      <c r="AK95" s="165"/>
      <c r="AL95" s="165"/>
      <c r="AM95" s="165"/>
      <c r="AN95" s="164">
        <f>SUM(AG95,AT95)</f>
        <v>0</v>
      </c>
      <c r="AO95" s="165"/>
      <c r="AP95" s="165"/>
      <c r="AQ95" s="71" t="s">
        <v>76</v>
      </c>
      <c r="AR95" s="68"/>
      <c r="AS95" s="72">
        <v>0</v>
      </c>
      <c r="AT95" s="73">
        <f>ROUND(SUM(AV95:AW95),2)</f>
        <v>0</v>
      </c>
      <c r="AU95" s="74">
        <f>'01 - II.etapa'!P132</f>
        <v>691.52225614175927</v>
      </c>
      <c r="AV95" s="73">
        <f>'01 - II.etapa'!J33</f>
        <v>0</v>
      </c>
      <c r="AW95" s="73">
        <f>'01 - II.etapa'!J34</f>
        <v>0</v>
      </c>
      <c r="AX95" s="73">
        <f>'01 - II.etapa'!J35</f>
        <v>0</v>
      </c>
      <c r="AY95" s="73">
        <f>'01 - II.etapa'!J36</f>
        <v>0</v>
      </c>
      <c r="AZ95" s="73">
        <f>'01 - II.etapa'!F33</f>
        <v>0</v>
      </c>
      <c r="BA95" s="73">
        <f>'01 - II.etapa'!F34</f>
        <v>0</v>
      </c>
      <c r="BB95" s="73">
        <f>'01 - II.etapa'!F35</f>
        <v>0</v>
      </c>
      <c r="BC95" s="73">
        <f>'01 - II.etapa'!F36</f>
        <v>0</v>
      </c>
      <c r="BD95" s="75">
        <f>'01 - II.etapa'!F37</f>
        <v>0</v>
      </c>
      <c r="BT95" s="76" t="s">
        <v>77</v>
      </c>
      <c r="BV95" s="76" t="s">
        <v>71</v>
      </c>
      <c r="BW95" s="76" t="s">
        <v>78</v>
      </c>
      <c r="BX95" s="76" t="s">
        <v>4</v>
      </c>
      <c r="CL95" s="76" t="s">
        <v>1</v>
      </c>
      <c r="CM95" s="76" t="s">
        <v>69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II.etap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05"/>
  <sheetViews>
    <sheetView showGridLines="0" workbookViewId="0">
      <selection activeCell="E47" sqref="E4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7"/>
    </row>
    <row r="2" spans="1:46" ht="36.950000000000003" customHeight="1">
      <c r="L2" s="172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78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1:46" ht="24.95" customHeight="1">
      <c r="B4" s="16"/>
      <c r="D4" s="17" t="s">
        <v>372</v>
      </c>
      <c r="L4" s="16"/>
      <c r="M4" s="78" t="s">
        <v>9</v>
      </c>
      <c r="AT4" s="13" t="s">
        <v>3</v>
      </c>
    </row>
    <row r="5" spans="1:46" ht="6.95" customHeight="1">
      <c r="B5" s="16"/>
      <c r="L5" s="16"/>
    </row>
    <row r="6" spans="1:46" ht="12" customHeight="1">
      <c r="B6" s="16"/>
      <c r="D6" s="22" t="s">
        <v>12</v>
      </c>
      <c r="L6" s="16"/>
    </row>
    <row r="7" spans="1:46" ht="16.5" customHeight="1">
      <c r="B7" s="16"/>
      <c r="E7" s="185" t="str">
        <f>'Rekapitulácia stavby'!K6</f>
        <v>Rekonštrukcia a obnova objektu hasičskej zbrojnice Porúbka, II. etapa</v>
      </c>
      <c r="F7" s="186"/>
      <c r="G7" s="186"/>
      <c r="H7" s="186"/>
      <c r="L7" s="16"/>
    </row>
    <row r="8" spans="1:46" s="1" customFormat="1" ht="12" customHeight="1">
      <c r="B8" s="25"/>
      <c r="D8" s="22" t="s">
        <v>79</v>
      </c>
      <c r="L8" s="25"/>
    </row>
    <row r="9" spans="1:46" s="1" customFormat="1" ht="36.950000000000003" customHeight="1">
      <c r="B9" s="25"/>
      <c r="E9" s="150" t="s">
        <v>80</v>
      </c>
      <c r="F9" s="184"/>
      <c r="G9" s="184"/>
      <c r="H9" s="184"/>
      <c r="L9" s="25"/>
    </row>
    <row r="10" spans="1:46" s="1" customFormat="1">
      <c r="B10" s="25"/>
      <c r="L10" s="25"/>
    </row>
    <row r="11" spans="1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1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5"/>
      <c r="L12" s="25"/>
    </row>
    <row r="13" spans="1:46" s="1" customFormat="1" ht="10.9" customHeight="1">
      <c r="B13" s="25"/>
      <c r="L13" s="25"/>
    </row>
    <row r="14" spans="1:46" s="1" customFormat="1" ht="12" customHeight="1">
      <c r="B14" s="25"/>
      <c r="D14" s="22" t="s">
        <v>19</v>
      </c>
      <c r="I14" s="22" t="s">
        <v>20</v>
      </c>
      <c r="J14" s="20" t="s">
        <v>1</v>
      </c>
      <c r="L14" s="25"/>
    </row>
    <row r="15" spans="1:46" s="1" customFormat="1" ht="18" customHeight="1">
      <c r="B15" s="25"/>
      <c r="E15" s="20" t="s">
        <v>21</v>
      </c>
      <c r="I15" s="22" t="s">
        <v>22</v>
      </c>
      <c r="J15" s="20" t="s">
        <v>1</v>
      </c>
      <c r="L15" s="25"/>
    </row>
    <row r="16" spans="1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9" t="str">
        <f>'Rekapitulácia stavby'!E14</f>
        <v/>
      </c>
      <c r="F18" s="169"/>
      <c r="G18" s="169"/>
      <c r="H18" s="169"/>
      <c r="I18" s="22" t="s">
        <v>22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20"/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20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22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79"/>
      <c r="E27" s="187" t="s">
        <v>1</v>
      </c>
      <c r="F27" s="187"/>
      <c r="G27" s="187"/>
      <c r="H27" s="187"/>
      <c r="L27" s="7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0" t="s">
        <v>29</v>
      </c>
      <c r="J30" s="59">
        <f>ROUND(J132,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1" t="s">
        <v>33</v>
      </c>
      <c r="E33" s="22" t="s">
        <v>34</v>
      </c>
      <c r="F33" s="82">
        <f>ROUND((SUM(BE132:BE204)),  2)</f>
        <v>0</v>
      </c>
      <c r="I33" s="83">
        <v>0.2</v>
      </c>
      <c r="J33" s="82">
        <f>ROUND(((SUM(BE132:BE204))*I33),  2)</f>
        <v>0</v>
      </c>
      <c r="L33" s="25"/>
    </row>
    <row r="34" spans="2:12" s="1" customFormat="1" ht="14.45" customHeight="1">
      <c r="B34" s="25"/>
      <c r="E34" s="22" t="s">
        <v>35</v>
      </c>
      <c r="F34" s="82">
        <f>ROUND((SUM(BF132:BF204)),  2)</f>
        <v>0</v>
      </c>
      <c r="I34" s="83">
        <v>0.2</v>
      </c>
      <c r="J34" s="82">
        <f>ROUND(((SUM(BF132:BF204))*I34),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2">
        <f>ROUND((SUM(BG132:BG204)),  2)</f>
        <v>0</v>
      </c>
      <c r="I35" s="83">
        <v>0.2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2">
        <f>ROUND((SUM(BH132:BH204)),  2)</f>
        <v>0</v>
      </c>
      <c r="I36" s="83">
        <v>0.2</v>
      </c>
      <c r="J36" s="82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2">
        <f>ROUND((SUM(BI132:BI204)),  2)</f>
        <v>0</v>
      </c>
      <c r="I37" s="83">
        <v>0</v>
      </c>
      <c r="J37" s="82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4"/>
      <c r="D39" s="85" t="s">
        <v>39</v>
      </c>
      <c r="E39" s="50"/>
      <c r="F39" s="50"/>
      <c r="G39" s="86" t="s">
        <v>40</v>
      </c>
      <c r="H39" s="87" t="s">
        <v>41</v>
      </c>
      <c r="I39" s="50"/>
      <c r="J39" s="88">
        <f>SUM(J30:J37)</f>
        <v>0</v>
      </c>
      <c r="K39" s="89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90" t="s">
        <v>45</v>
      </c>
      <c r="G61" s="36" t="s">
        <v>44</v>
      </c>
      <c r="H61" s="27"/>
      <c r="I61" s="27"/>
      <c r="J61" s="91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90" t="s">
        <v>45</v>
      </c>
      <c r="G76" s="36" t="s">
        <v>44</v>
      </c>
      <c r="H76" s="27"/>
      <c r="I76" s="27"/>
      <c r="J76" s="91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371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85" t="str">
        <f>E7</f>
        <v>Rekonštrukcia a obnova objektu hasičskej zbrojnice Porúbka, II. etapa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79</v>
      </c>
      <c r="L86" s="25"/>
    </row>
    <row r="87" spans="2:47" s="1" customFormat="1" ht="16.5" customHeight="1">
      <c r="B87" s="25"/>
      <c r="E87" s="150" t="str">
        <f>E9</f>
        <v>01 - II.etapa</v>
      </c>
      <c r="F87" s="184"/>
      <c r="G87" s="184"/>
      <c r="H87" s="18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>k. ú. Porúbka, 172/5</v>
      </c>
      <c r="I89" s="22" t="s">
        <v>18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Obec Porúbka</v>
      </c>
      <c r="I91" s="22" t="s">
        <v>25</v>
      </c>
      <c r="J91" s="23">
        <f>E21</f>
        <v>0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/>
      </c>
      <c r="I92" s="22" t="s">
        <v>27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2" t="s">
        <v>81</v>
      </c>
      <c r="D94" s="84"/>
      <c r="E94" s="84"/>
      <c r="F94" s="84"/>
      <c r="G94" s="84"/>
      <c r="H94" s="84"/>
      <c r="I94" s="84"/>
      <c r="J94" s="93" t="s">
        <v>82</v>
      </c>
      <c r="K94" s="84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4" t="s">
        <v>83</v>
      </c>
      <c r="J96" s="59">
        <f>J132</f>
        <v>0</v>
      </c>
      <c r="L96" s="25"/>
      <c r="AU96" s="13" t="s">
        <v>84</v>
      </c>
    </row>
    <row r="97" spans="2:12" s="8" customFormat="1" ht="24.95" customHeight="1">
      <c r="B97" s="95"/>
      <c r="D97" s="96" t="s">
        <v>85</v>
      </c>
      <c r="E97" s="97"/>
      <c r="F97" s="97"/>
      <c r="G97" s="97"/>
      <c r="H97" s="97"/>
      <c r="I97" s="97"/>
      <c r="J97" s="98">
        <f>J133</f>
        <v>0</v>
      </c>
      <c r="L97" s="95"/>
    </row>
    <row r="98" spans="2:12" s="9" customFormat="1" ht="19.899999999999999" customHeight="1">
      <c r="B98" s="99"/>
      <c r="D98" s="100" t="s">
        <v>86</v>
      </c>
      <c r="E98" s="101"/>
      <c r="F98" s="101"/>
      <c r="G98" s="101"/>
      <c r="H98" s="101"/>
      <c r="I98" s="101"/>
      <c r="J98" s="102">
        <f>J134</f>
        <v>0</v>
      </c>
      <c r="L98" s="99"/>
    </row>
    <row r="99" spans="2:12" s="9" customFormat="1" ht="19.899999999999999" customHeight="1">
      <c r="B99" s="99"/>
      <c r="D99" s="100" t="s">
        <v>87</v>
      </c>
      <c r="E99" s="101"/>
      <c r="F99" s="101"/>
      <c r="G99" s="101"/>
      <c r="H99" s="101"/>
      <c r="I99" s="101"/>
      <c r="J99" s="102">
        <f>J141</f>
        <v>0</v>
      </c>
      <c r="L99" s="99"/>
    </row>
    <row r="100" spans="2:12" s="9" customFormat="1" ht="19.899999999999999" customHeight="1">
      <c r="B100" s="99"/>
      <c r="D100" s="100" t="s">
        <v>88</v>
      </c>
      <c r="E100" s="101"/>
      <c r="F100" s="101"/>
      <c r="G100" s="101"/>
      <c r="H100" s="101"/>
      <c r="I100" s="101"/>
      <c r="J100" s="102">
        <f>J147</f>
        <v>0</v>
      </c>
      <c r="L100" s="99"/>
    </row>
    <row r="101" spans="2:12" s="8" customFormat="1" ht="24.95" customHeight="1">
      <c r="B101" s="95"/>
      <c r="D101" s="96" t="s">
        <v>89</v>
      </c>
      <c r="E101" s="97"/>
      <c r="F101" s="97"/>
      <c r="G101" s="97"/>
      <c r="H101" s="97"/>
      <c r="I101" s="97"/>
      <c r="J101" s="98">
        <f>J149</f>
        <v>0</v>
      </c>
      <c r="L101" s="95"/>
    </row>
    <row r="102" spans="2:12" s="9" customFormat="1" ht="19.899999999999999" customHeight="1">
      <c r="B102" s="99"/>
      <c r="D102" s="100" t="s">
        <v>90</v>
      </c>
      <c r="E102" s="101"/>
      <c r="F102" s="101"/>
      <c r="G102" s="101"/>
      <c r="H102" s="101"/>
      <c r="I102" s="101"/>
      <c r="J102" s="102">
        <f>J150</f>
        <v>0</v>
      </c>
      <c r="L102" s="99"/>
    </row>
    <row r="103" spans="2:12" s="9" customFormat="1" ht="19.899999999999999" customHeight="1">
      <c r="B103" s="99"/>
      <c r="D103" s="100" t="s">
        <v>91</v>
      </c>
      <c r="E103" s="101"/>
      <c r="F103" s="101"/>
      <c r="G103" s="101"/>
      <c r="H103" s="101"/>
      <c r="I103" s="101"/>
      <c r="J103" s="102">
        <f>J156</f>
        <v>0</v>
      </c>
      <c r="L103" s="99"/>
    </row>
    <row r="104" spans="2:12" s="9" customFormat="1" ht="19.899999999999999" customHeight="1">
      <c r="B104" s="99"/>
      <c r="D104" s="100" t="s">
        <v>92</v>
      </c>
      <c r="E104" s="101"/>
      <c r="F104" s="101"/>
      <c r="G104" s="101"/>
      <c r="H104" s="101"/>
      <c r="I104" s="101"/>
      <c r="J104" s="102">
        <f>J169</f>
        <v>0</v>
      </c>
      <c r="L104" s="99"/>
    </row>
    <row r="105" spans="2:12" s="9" customFormat="1" ht="19.899999999999999" customHeight="1">
      <c r="B105" s="99"/>
      <c r="D105" s="100" t="s">
        <v>93</v>
      </c>
      <c r="E105" s="101"/>
      <c r="F105" s="101"/>
      <c r="G105" s="101"/>
      <c r="H105" s="101"/>
      <c r="I105" s="101"/>
      <c r="J105" s="102">
        <f>J172</f>
        <v>0</v>
      </c>
      <c r="L105" s="99"/>
    </row>
    <row r="106" spans="2:12" s="9" customFormat="1" ht="19.899999999999999" customHeight="1">
      <c r="B106" s="99"/>
      <c r="D106" s="100" t="s">
        <v>94</v>
      </c>
      <c r="E106" s="101"/>
      <c r="F106" s="101"/>
      <c r="G106" s="101"/>
      <c r="H106" s="101"/>
      <c r="I106" s="101"/>
      <c r="J106" s="102">
        <f>J185</f>
        <v>0</v>
      </c>
      <c r="L106" s="99"/>
    </row>
    <row r="107" spans="2:12" s="9" customFormat="1" ht="19.899999999999999" customHeight="1">
      <c r="B107" s="99"/>
      <c r="D107" s="100" t="s">
        <v>95</v>
      </c>
      <c r="E107" s="101"/>
      <c r="F107" s="101"/>
      <c r="G107" s="101"/>
      <c r="H107" s="101"/>
      <c r="I107" s="101"/>
      <c r="J107" s="102">
        <f>J189</f>
        <v>0</v>
      </c>
      <c r="L107" s="99"/>
    </row>
    <row r="108" spans="2:12" s="9" customFormat="1" ht="19.899999999999999" customHeight="1">
      <c r="B108" s="99"/>
      <c r="D108" s="100" t="s">
        <v>96</v>
      </c>
      <c r="E108" s="101"/>
      <c r="F108" s="101"/>
      <c r="G108" s="101"/>
      <c r="H108" s="101"/>
      <c r="I108" s="101"/>
      <c r="J108" s="102">
        <f>J192</f>
        <v>0</v>
      </c>
      <c r="L108" s="99"/>
    </row>
    <row r="109" spans="2:12" s="9" customFormat="1" ht="19.899999999999999" customHeight="1">
      <c r="B109" s="99"/>
      <c r="D109" s="100" t="s">
        <v>97</v>
      </c>
      <c r="E109" s="101"/>
      <c r="F109" s="101"/>
      <c r="G109" s="101"/>
      <c r="H109" s="101"/>
      <c r="I109" s="101"/>
      <c r="J109" s="102">
        <f>J195</f>
        <v>0</v>
      </c>
      <c r="L109" s="99"/>
    </row>
    <row r="110" spans="2:12" s="9" customFormat="1" ht="19.899999999999999" customHeight="1">
      <c r="B110" s="99"/>
      <c r="D110" s="100" t="s">
        <v>98</v>
      </c>
      <c r="E110" s="101"/>
      <c r="F110" s="101"/>
      <c r="G110" s="101"/>
      <c r="H110" s="101"/>
      <c r="I110" s="101"/>
      <c r="J110" s="102">
        <f>J197</f>
        <v>0</v>
      </c>
      <c r="L110" s="99"/>
    </row>
    <row r="111" spans="2:12" s="8" customFormat="1" ht="24.95" customHeight="1">
      <c r="B111" s="95"/>
      <c r="D111" s="96" t="s">
        <v>99</v>
      </c>
      <c r="E111" s="97"/>
      <c r="F111" s="97"/>
      <c r="G111" s="97"/>
      <c r="H111" s="97"/>
      <c r="I111" s="97"/>
      <c r="J111" s="98">
        <f>J202</f>
        <v>0</v>
      </c>
      <c r="L111" s="95"/>
    </row>
    <row r="112" spans="2:12" s="9" customFormat="1" ht="19.899999999999999" customHeight="1">
      <c r="B112" s="99"/>
      <c r="D112" s="100" t="s">
        <v>100</v>
      </c>
      <c r="E112" s="101"/>
      <c r="F112" s="101"/>
      <c r="G112" s="101"/>
      <c r="H112" s="101"/>
      <c r="I112" s="101"/>
      <c r="J112" s="102">
        <f>J203</f>
        <v>0</v>
      </c>
      <c r="L112" s="99"/>
    </row>
    <row r="113" spans="2:12" s="1" customFormat="1" ht="21.75" customHeight="1">
      <c r="B113" s="25"/>
      <c r="L113" s="25"/>
    </row>
    <row r="114" spans="2:12" s="1" customFormat="1" ht="6.95" customHeigh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25"/>
    </row>
    <row r="118" spans="2:12" s="1" customFormat="1" ht="6.95" customHeight="1"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25"/>
    </row>
    <row r="119" spans="2:12" s="1" customFormat="1" ht="24.95" customHeight="1">
      <c r="B119" s="25"/>
      <c r="C119" s="17" t="s">
        <v>370</v>
      </c>
      <c r="L119" s="25"/>
    </row>
    <row r="120" spans="2:12" s="1" customFormat="1" ht="6.95" customHeight="1">
      <c r="B120" s="25"/>
      <c r="L120" s="25"/>
    </row>
    <row r="121" spans="2:12" s="1" customFormat="1" ht="12" customHeight="1">
      <c r="B121" s="25"/>
      <c r="C121" s="22" t="s">
        <v>12</v>
      </c>
      <c r="L121" s="25"/>
    </row>
    <row r="122" spans="2:12" s="1" customFormat="1" ht="16.5" customHeight="1">
      <c r="B122" s="25"/>
      <c r="E122" s="185" t="str">
        <f>E7</f>
        <v>Rekonštrukcia a obnova objektu hasičskej zbrojnice Porúbka, II. etapa</v>
      </c>
      <c r="F122" s="186"/>
      <c r="G122" s="186"/>
      <c r="H122" s="186"/>
      <c r="L122" s="25"/>
    </row>
    <row r="123" spans="2:12" s="1" customFormat="1" ht="12" customHeight="1">
      <c r="B123" s="25"/>
      <c r="C123" s="22" t="s">
        <v>79</v>
      </c>
      <c r="L123" s="25"/>
    </row>
    <row r="124" spans="2:12" s="1" customFormat="1" ht="16.5" customHeight="1">
      <c r="B124" s="25"/>
      <c r="E124" s="150" t="str">
        <f>E9</f>
        <v>01 - II.etapa</v>
      </c>
      <c r="F124" s="184"/>
      <c r="G124" s="184"/>
      <c r="H124" s="184"/>
      <c r="L124" s="25"/>
    </row>
    <row r="125" spans="2:12" s="1" customFormat="1" ht="6.95" customHeight="1">
      <c r="B125" s="25"/>
      <c r="L125" s="25"/>
    </row>
    <row r="126" spans="2:12" s="1" customFormat="1" ht="12" customHeight="1">
      <c r="B126" s="25"/>
      <c r="C126" s="22" t="s">
        <v>16</v>
      </c>
      <c r="F126" s="20" t="str">
        <f>F12</f>
        <v>k. ú. Porúbka, 172/5</v>
      </c>
      <c r="I126" s="22" t="s">
        <v>18</v>
      </c>
      <c r="J126" s="45" t="str">
        <f>IF(J12="","",J12)</f>
        <v/>
      </c>
      <c r="L126" s="25"/>
    </row>
    <row r="127" spans="2:12" s="1" customFormat="1" ht="6.95" customHeight="1">
      <c r="B127" s="25"/>
      <c r="L127" s="25"/>
    </row>
    <row r="128" spans="2:12" s="1" customFormat="1" ht="15.2" customHeight="1">
      <c r="B128" s="25"/>
      <c r="C128" s="22" t="s">
        <v>19</v>
      </c>
      <c r="F128" s="20" t="str">
        <f>E15</f>
        <v>Obec Porúbka</v>
      </c>
      <c r="I128" s="22" t="s">
        <v>25</v>
      </c>
      <c r="J128" s="23">
        <f>E21</f>
        <v>0</v>
      </c>
      <c r="L128" s="25"/>
    </row>
    <row r="129" spans="2:65" s="1" customFormat="1" ht="15.2" customHeight="1">
      <c r="B129" s="25"/>
      <c r="C129" s="22" t="s">
        <v>23</v>
      </c>
      <c r="F129" s="20" t="str">
        <f>IF(E18="","",E18)</f>
        <v/>
      </c>
      <c r="I129" s="22" t="s">
        <v>27</v>
      </c>
      <c r="J129" s="23">
        <f>E24</f>
        <v>0</v>
      </c>
      <c r="L129" s="25"/>
    </row>
    <row r="130" spans="2:65" s="1" customFormat="1" ht="10.35" customHeight="1">
      <c r="B130" s="25"/>
      <c r="L130" s="25"/>
    </row>
    <row r="131" spans="2:65" s="10" customFormat="1" ht="29.25" customHeight="1">
      <c r="B131" s="103"/>
      <c r="C131" s="104" t="s">
        <v>101</v>
      </c>
      <c r="D131" s="105" t="s">
        <v>54</v>
      </c>
      <c r="E131" s="105" t="s">
        <v>50</v>
      </c>
      <c r="F131" s="105" t="s">
        <v>51</v>
      </c>
      <c r="G131" s="105" t="s">
        <v>102</v>
      </c>
      <c r="H131" s="105" t="s">
        <v>103</v>
      </c>
      <c r="I131" s="105" t="s">
        <v>104</v>
      </c>
      <c r="J131" s="106" t="s">
        <v>82</v>
      </c>
      <c r="K131" s="107" t="s">
        <v>105</v>
      </c>
      <c r="L131" s="103"/>
      <c r="M131" s="52" t="s">
        <v>1</v>
      </c>
      <c r="N131" s="53" t="s">
        <v>33</v>
      </c>
      <c r="O131" s="53" t="s">
        <v>106</v>
      </c>
      <c r="P131" s="53" t="s">
        <v>107</v>
      </c>
      <c r="Q131" s="53" t="s">
        <v>108</v>
      </c>
      <c r="R131" s="53" t="s">
        <v>109</v>
      </c>
      <c r="S131" s="53" t="s">
        <v>110</v>
      </c>
      <c r="T131" s="54" t="s">
        <v>111</v>
      </c>
    </row>
    <row r="132" spans="2:65" s="1" customFormat="1" ht="22.9" customHeight="1">
      <c r="B132" s="25"/>
      <c r="C132" s="57" t="s">
        <v>83</v>
      </c>
      <c r="J132" s="108">
        <f>BK132</f>
        <v>0</v>
      </c>
      <c r="L132" s="25"/>
      <c r="M132" s="55"/>
      <c r="N132" s="46"/>
      <c r="O132" s="46"/>
      <c r="P132" s="109">
        <f>P133+P149+P202</f>
        <v>691.52225614175927</v>
      </c>
      <c r="Q132" s="46"/>
      <c r="R132" s="109">
        <f>R133+R149+R202</f>
        <v>14.372256529999996</v>
      </c>
      <c r="S132" s="46"/>
      <c r="T132" s="110">
        <f>T133+T149+T202</f>
        <v>5.7948738200000012</v>
      </c>
      <c r="AT132" s="13" t="s">
        <v>68</v>
      </c>
      <c r="AU132" s="13" t="s">
        <v>84</v>
      </c>
      <c r="BK132" s="111">
        <f>BK133+BK149+BK202</f>
        <v>0</v>
      </c>
    </row>
    <row r="133" spans="2:65" s="11" customFormat="1" ht="25.9" customHeight="1">
      <c r="B133" s="112"/>
      <c r="D133" s="113" t="s">
        <v>68</v>
      </c>
      <c r="E133" s="114" t="s">
        <v>112</v>
      </c>
      <c r="F133" s="114" t="s">
        <v>113</v>
      </c>
      <c r="J133" s="115">
        <f>BK133</f>
        <v>0</v>
      </c>
      <c r="L133" s="112"/>
      <c r="M133" s="116"/>
      <c r="N133" s="117"/>
      <c r="O133" s="117"/>
      <c r="P133" s="118">
        <f>P134+P141+P147</f>
        <v>67.156559540000003</v>
      </c>
      <c r="Q133" s="117"/>
      <c r="R133" s="118">
        <f>R134+R141+R147</f>
        <v>1.8421378999999998</v>
      </c>
      <c r="S133" s="117"/>
      <c r="T133" s="119">
        <f>T134+T141+T147</f>
        <v>2.3848000000000003</v>
      </c>
      <c r="AR133" s="113" t="s">
        <v>77</v>
      </c>
      <c r="AT133" s="120" t="s">
        <v>68</v>
      </c>
      <c r="AU133" s="120" t="s">
        <v>69</v>
      </c>
      <c r="AY133" s="113" t="s">
        <v>114</v>
      </c>
      <c r="BK133" s="121">
        <f>BK134+BK141+BK147</f>
        <v>0</v>
      </c>
    </row>
    <row r="134" spans="2:65" s="11" customFormat="1" ht="22.9" customHeight="1">
      <c r="B134" s="112"/>
      <c r="D134" s="113" t="s">
        <v>68</v>
      </c>
      <c r="E134" s="122" t="s">
        <v>115</v>
      </c>
      <c r="F134" s="122" t="s">
        <v>116</v>
      </c>
      <c r="J134" s="123">
        <f>BK134</f>
        <v>0</v>
      </c>
      <c r="L134" s="112"/>
      <c r="M134" s="116"/>
      <c r="N134" s="117"/>
      <c r="O134" s="117"/>
      <c r="P134" s="118">
        <f>SUM(P135:P140)</f>
        <v>48.952096600000004</v>
      </c>
      <c r="Q134" s="117"/>
      <c r="R134" s="118">
        <f>SUM(R135:R140)</f>
        <v>1.7466199999999998</v>
      </c>
      <c r="S134" s="117"/>
      <c r="T134" s="119">
        <f>SUM(T135:T140)</f>
        <v>0</v>
      </c>
      <c r="AR134" s="113" t="s">
        <v>77</v>
      </c>
      <c r="AT134" s="120" t="s">
        <v>68</v>
      </c>
      <c r="AU134" s="120" t="s">
        <v>77</v>
      </c>
      <c r="AY134" s="113" t="s">
        <v>114</v>
      </c>
      <c r="BK134" s="121">
        <f>SUM(BK135:BK140)</f>
        <v>0</v>
      </c>
    </row>
    <row r="135" spans="2:65" s="1" customFormat="1" ht="16.5" customHeight="1">
      <c r="B135" s="124"/>
      <c r="C135" s="125" t="s">
        <v>77</v>
      </c>
      <c r="D135" s="125" t="s">
        <v>117</v>
      </c>
      <c r="E135" s="126" t="s">
        <v>118</v>
      </c>
      <c r="F135" s="127" t="s">
        <v>119</v>
      </c>
      <c r="G135" s="128" t="s">
        <v>120</v>
      </c>
      <c r="H135" s="129">
        <v>62.43</v>
      </c>
      <c r="I135" s="130"/>
      <c r="J135" s="130">
        <f t="shared" ref="J135:J140" si="0">ROUND(I135*H135,2)</f>
        <v>0</v>
      </c>
      <c r="K135" s="127" t="s">
        <v>121</v>
      </c>
      <c r="L135" s="25"/>
      <c r="M135" s="131" t="s">
        <v>1</v>
      </c>
      <c r="N135" s="132" t="s">
        <v>35</v>
      </c>
      <c r="O135" s="133">
        <v>0.40860000000000002</v>
      </c>
      <c r="P135" s="133">
        <f t="shared" ref="P135:P140" si="1">O135*H135</f>
        <v>25.508898000000002</v>
      </c>
      <c r="Q135" s="133">
        <v>4.6800000000000001E-3</v>
      </c>
      <c r="R135" s="133">
        <f t="shared" ref="R135:R140" si="2">Q135*H135</f>
        <v>0.2921724</v>
      </c>
      <c r="S135" s="133">
        <v>0</v>
      </c>
      <c r="T135" s="134">
        <f t="shared" ref="T135:T140" si="3">S135*H135</f>
        <v>0</v>
      </c>
      <c r="AR135" s="135" t="s">
        <v>122</v>
      </c>
      <c r="AT135" s="135" t="s">
        <v>117</v>
      </c>
      <c r="AU135" s="135" t="s">
        <v>123</v>
      </c>
      <c r="AY135" s="13" t="s">
        <v>114</v>
      </c>
      <c r="BE135" s="136">
        <f t="shared" ref="BE135:BE140" si="4">IF(N135="základná",J135,0)</f>
        <v>0</v>
      </c>
      <c r="BF135" s="136">
        <f t="shared" ref="BF135:BF140" si="5">IF(N135="znížená",J135,0)</f>
        <v>0</v>
      </c>
      <c r="BG135" s="136">
        <f t="shared" ref="BG135:BG140" si="6">IF(N135="zákl. prenesená",J135,0)</f>
        <v>0</v>
      </c>
      <c r="BH135" s="136">
        <f t="shared" ref="BH135:BH140" si="7">IF(N135="zníž. prenesená",J135,0)</f>
        <v>0</v>
      </c>
      <c r="BI135" s="136">
        <f t="shared" ref="BI135:BI140" si="8">IF(N135="nulová",J135,0)</f>
        <v>0</v>
      </c>
      <c r="BJ135" s="13" t="s">
        <v>123</v>
      </c>
      <c r="BK135" s="136">
        <f t="shared" ref="BK135:BK140" si="9">ROUND(I135*H135,2)</f>
        <v>0</v>
      </c>
      <c r="BL135" s="13" t="s">
        <v>122</v>
      </c>
      <c r="BM135" s="135" t="s">
        <v>124</v>
      </c>
    </row>
    <row r="136" spans="2:65" s="1" customFormat="1" ht="24" customHeight="1">
      <c r="B136" s="124"/>
      <c r="C136" s="125" t="s">
        <v>123</v>
      </c>
      <c r="D136" s="125" t="s">
        <v>117</v>
      </c>
      <c r="E136" s="126" t="s">
        <v>125</v>
      </c>
      <c r="F136" s="127" t="s">
        <v>126</v>
      </c>
      <c r="G136" s="128" t="s">
        <v>120</v>
      </c>
      <c r="H136" s="129">
        <v>62.43</v>
      </c>
      <c r="I136" s="130"/>
      <c r="J136" s="130">
        <f t="shared" si="0"/>
        <v>0</v>
      </c>
      <c r="K136" s="127" t="s">
        <v>121</v>
      </c>
      <c r="L136" s="25"/>
      <c r="M136" s="131" t="s">
        <v>1</v>
      </c>
      <c r="N136" s="132" t="s">
        <v>35</v>
      </c>
      <c r="O136" s="133">
        <v>0.12118</v>
      </c>
      <c r="P136" s="133">
        <f t="shared" si="1"/>
        <v>7.5652673999999998</v>
      </c>
      <c r="Q136" s="133">
        <v>4.15E-3</v>
      </c>
      <c r="R136" s="133">
        <f t="shared" si="2"/>
        <v>0.2590845</v>
      </c>
      <c r="S136" s="133">
        <v>0</v>
      </c>
      <c r="T136" s="134">
        <f t="shared" si="3"/>
        <v>0</v>
      </c>
      <c r="AR136" s="135" t="s">
        <v>122</v>
      </c>
      <c r="AT136" s="135" t="s">
        <v>117</v>
      </c>
      <c r="AU136" s="135" t="s">
        <v>123</v>
      </c>
      <c r="AY136" s="13" t="s">
        <v>114</v>
      </c>
      <c r="BE136" s="136">
        <f t="shared" si="4"/>
        <v>0</v>
      </c>
      <c r="BF136" s="136">
        <f t="shared" si="5"/>
        <v>0</v>
      </c>
      <c r="BG136" s="136">
        <f t="shared" si="6"/>
        <v>0</v>
      </c>
      <c r="BH136" s="136">
        <f t="shared" si="7"/>
        <v>0</v>
      </c>
      <c r="BI136" s="136">
        <f t="shared" si="8"/>
        <v>0</v>
      </c>
      <c r="BJ136" s="13" t="s">
        <v>123</v>
      </c>
      <c r="BK136" s="136">
        <f t="shared" si="9"/>
        <v>0</v>
      </c>
      <c r="BL136" s="13" t="s">
        <v>122</v>
      </c>
      <c r="BM136" s="135" t="s">
        <v>127</v>
      </c>
    </row>
    <row r="137" spans="2:65" s="1" customFormat="1" ht="16.5" customHeight="1">
      <c r="B137" s="124"/>
      <c r="C137" s="125" t="s">
        <v>128</v>
      </c>
      <c r="D137" s="125" t="s">
        <v>117</v>
      </c>
      <c r="E137" s="126" t="s">
        <v>129</v>
      </c>
      <c r="F137" s="127" t="s">
        <v>130</v>
      </c>
      <c r="G137" s="128" t="s">
        <v>120</v>
      </c>
      <c r="H137" s="129">
        <v>2.88</v>
      </c>
      <c r="I137" s="130"/>
      <c r="J137" s="130">
        <f t="shared" si="0"/>
        <v>0</v>
      </c>
      <c r="K137" s="127" t="s">
        <v>121</v>
      </c>
      <c r="L137" s="25"/>
      <c r="M137" s="131" t="s">
        <v>1</v>
      </c>
      <c r="N137" s="132" t="s">
        <v>35</v>
      </c>
      <c r="O137" s="133">
        <v>0.35861999999999999</v>
      </c>
      <c r="P137" s="133">
        <f t="shared" si="1"/>
        <v>1.0328256</v>
      </c>
      <c r="Q137" s="133">
        <v>3.0000000000000001E-3</v>
      </c>
      <c r="R137" s="133">
        <f t="shared" si="2"/>
        <v>8.6400000000000001E-3</v>
      </c>
      <c r="S137" s="133">
        <v>0</v>
      </c>
      <c r="T137" s="134">
        <f t="shared" si="3"/>
        <v>0</v>
      </c>
      <c r="AR137" s="135" t="s">
        <v>122</v>
      </c>
      <c r="AT137" s="135" t="s">
        <v>117</v>
      </c>
      <c r="AU137" s="135" t="s">
        <v>123</v>
      </c>
      <c r="AY137" s="13" t="s">
        <v>114</v>
      </c>
      <c r="BE137" s="136">
        <f t="shared" si="4"/>
        <v>0</v>
      </c>
      <c r="BF137" s="136">
        <f t="shared" si="5"/>
        <v>0</v>
      </c>
      <c r="BG137" s="136">
        <f t="shared" si="6"/>
        <v>0</v>
      </c>
      <c r="BH137" s="136">
        <f t="shared" si="7"/>
        <v>0</v>
      </c>
      <c r="BI137" s="136">
        <f t="shared" si="8"/>
        <v>0</v>
      </c>
      <c r="BJ137" s="13" t="s">
        <v>123</v>
      </c>
      <c r="BK137" s="136">
        <f t="shared" si="9"/>
        <v>0</v>
      </c>
      <c r="BL137" s="13" t="s">
        <v>122</v>
      </c>
      <c r="BM137" s="135" t="s">
        <v>131</v>
      </c>
    </row>
    <row r="138" spans="2:65" s="1" customFormat="1" ht="24" customHeight="1">
      <c r="B138" s="124"/>
      <c r="C138" s="125" t="s">
        <v>122</v>
      </c>
      <c r="D138" s="125" t="s">
        <v>117</v>
      </c>
      <c r="E138" s="126" t="s">
        <v>132</v>
      </c>
      <c r="F138" s="127" t="s">
        <v>133</v>
      </c>
      <c r="G138" s="128" t="s">
        <v>120</v>
      </c>
      <c r="H138" s="129">
        <v>2.88</v>
      </c>
      <c r="I138" s="130"/>
      <c r="J138" s="130">
        <f t="shared" si="0"/>
        <v>0</v>
      </c>
      <c r="K138" s="127" t="s">
        <v>121</v>
      </c>
      <c r="L138" s="25"/>
      <c r="M138" s="131" t="s">
        <v>1</v>
      </c>
      <c r="N138" s="132" t="s">
        <v>35</v>
      </c>
      <c r="O138" s="133">
        <v>0.11118</v>
      </c>
      <c r="P138" s="133">
        <f t="shared" si="1"/>
        <v>0.32019839999999999</v>
      </c>
      <c r="Q138" s="133">
        <v>4.15E-3</v>
      </c>
      <c r="R138" s="133">
        <f t="shared" si="2"/>
        <v>1.1951999999999999E-2</v>
      </c>
      <c r="S138" s="133">
        <v>0</v>
      </c>
      <c r="T138" s="134">
        <f t="shared" si="3"/>
        <v>0</v>
      </c>
      <c r="AR138" s="135" t="s">
        <v>122</v>
      </c>
      <c r="AT138" s="135" t="s">
        <v>117</v>
      </c>
      <c r="AU138" s="135" t="s">
        <v>123</v>
      </c>
      <c r="AY138" s="13" t="s">
        <v>114</v>
      </c>
      <c r="BE138" s="136">
        <f t="shared" si="4"/>
        <v>0</v>
      </c>
      <c r="BF138" s="136">
        <f t="shared" si="5"/>
        <v>0</v>
      </c>
      <c r="BG138" s="136">
        <f t="shared" si="6"/>
        <v>0</v>
      </c>
      <c r="BH138" s="136">
        <f t="shared" si="7"/>
        <v>0</v>
      </c>
      <c r="BI138" s="136">
        <f t="shared" si="8"/>
        <v>0</v>
      </c>
      <c r="BJ138" s="13" t="s">
        <v>123</v>
      </c>
      <c r="BK138" s="136">
        <f t="shared" si="9"/>
        <v>0</v>
      </c>
      <c r="BL138" s="13" t="s">
        <v>122</v>
      </c>
      <c r="BM138" s="135" t="s">
        <v>134</v>
      </c>
    </row>
    <row r="139" spans="2:65" s="1" customFormat="1" ht="24" customHeight="1">
      <c r="B139" s="124"/>
      <c r="C139" s="125" t="s">
        <v>135</v>
      </c>
      <c r="D139" s="125" t="s">
        <v>117</v>
      </c>
      <c r="E139" s="126" t="s">
        <v>136</v>
      </c>
      <c r="F139" s="127" t="s">
        <v>137</v>
      </c>
      <c r="G139" s="128" t="s">
        <v>120</v>
      </c>
      <c r="H139" s="129">
        <v>36.14</v>
      </c>
      <c r="I139" s="130"/>
      <c r="J139" s="130">
        <f t="shared" si="0"/>
        <v>0</v>
      </c>
      <c r="K139" s="127" t="s">
        <v>121</v>
      </c>
      <c r="L139" s="25"/>
      <c r="M139" s="131" t="s">
        <v>1</v>
      </c>
      <c r="N139" s="132" t="s">
        <v>35</v>
      </c>
      <c r="O139" s="133">
        <v>0.24664</v>
      </c>
      <c r="P139" s="133">
        <f t="shared" si="1"/>
        <v>8.9135696000000006</v>
      </c>
      <c r="Q139" s="133">
        <v>2.6009999999999998E-2</v>
      </c>
      <c r="R139" s="133">
        <f t="shared" si="2"/>
        <v>0.94000139999999999</v>
      </c>
      <c r="S139" s="133">
        <v>0</v>
      </c>
      <c r="T139" s="134">
        <f t="shared" si="3"/>
        <v>0</v>
      </c>
      <c r="AR139" s="135" t="s">
        <v>122</v>
      </c>
      <c r="AT139" s="135" t="s">
        <v>117</v>
      </c>
      <c r="AU139" s="135" t="s">
        <v>123</v>
      </c>
      <c r="AY139" s="13" t="s">
        <v>114</v>
      </c>
      <c r="BE139" s="136">
        <f t="shared" si="4"/>
        <v>0</v>
      </c>
      <c r="BF139" s="136">
        <f t="shared" si="5"/>
        <v>0</v>
      </c>
      <c r="BG139" s="136">
        <f t="shared" si="6"/>
        <v>0</v>
      </c>
      <c r="BH139" s="136">
        <f t="shared" si="7"/>
        <v>0</v>
      </c>
      <c r="BI139" s="136">
        <f t="shared" si="8"/>
        <v>0</v>
      </c>
      <c r="BJ139" s="13" t="s">
        <v>123</v>
      </c>
      <c r="BK139" s="136">
        <f t="shared" si="9"/>
        <v>0</v>
      </c>
      <c r="BL139" s="13" t="s">
        <v>122</v>
      </c>
      <c r="BM139" s="135" t="s">
        <v>138</v>
      </c>
    </row>
    <row r="140" spans="2:65" s="1" customFormat="1" ht="16.5" customHeight="1">
      <c r="B140" s="124"/>
      <c r="C140" s="125" t="s">
        <v>115</v>
      </c>
      <c r="D140" s="125" t="s">
        <v>117</v>
      </c>
      <c r="E140" s="126" t="s">
        <v>139</v>
      </c>
      <c r="F140" s="127" t="s">
        <v>140</v>
      </c>
      <c r="G140" s="128" t="s">
        <v>120</v>
      </c>
      <c r="H140" s="129">
        <v>26.29</v>
      </c>
      <c r="I140" s="130"/>
      <c r="J140" s="130">
        <f t="shared" si="0"/>
        <v>0</v>
      </c>
      <c r="K140" s="127" t="s">
        <v>121</v>
      </c>
      <c r="L140" s="25"/>
      <c r="M140" s="131" t="s">
        <v>1</v>
      </c>
      <c r="N140" s="132" t="s">
        <v>35</v>
      </c>
      <c r="O140" s="133">
        <v>0.21343999999999999</v>
      </c>
      <c r="P140" s="133">
        <f t="shared" si="1"/>
        <v>5.6113375999999997</v>
      </c>
      <c r="Q140" s="133">
        <v>8.9300000000000004E-3</v>
      </c>
      <c r="R140" s="133">
        <f t="shared" si="2"/>
        <v>0.2347697</v>
      </c>
      <c r="S140" s="133">
        <v>0</v>
      </c>
      <c r="T140" s="134">
        <f t="shared" si="3"/>
        <v>0</v>
      </c>
      <c r="AR140" s="135" t="s">
        <v>122</v>
      </c>
      <c r="AT140" s="135" t="s">
        <v>117</v>
      </c>
      <c r="AU140" s="135" t="s">
        <v>123</v>
      </c>
      <c r="AY140" s="13" t="s">
        <v>114</v>
      </c>
      <c r="BE140" s="136">
        <f t="shared" si="4"/>
        <v>0</v>
      </c>
      <c r="BF140" s="136">
        <f t="shared" si="5"/>
        <v>0</v>
      </c>
      <c r="BG140" s="136">
        <f t="shared" si="6"/>
        <v>0</v>
      </c>
      <c r="BH140" s="136">
        <f t="shared" si="7"/>
        <v>0</v>
      </c>
      <c r="BI140" s="136">
        <f t="shared" si="8"/>
        <v>0</v>
      </c>
      <c r="BJ140" s="13" t="s">
        <v>123</v>
      </c>
      <c r="BK140" s="136">
        <f t="shared" si="9"/>
        <v>0</v>
      </c>
      <c r="BL140" s="13" t="s">
        <v>122</v>
      </c>
      <c r="BM140" s="135" t="s">
        <v>141</v>
      </c>
    </row>
    <row r="141" spans="2:65" s="11" customFormat="1" ht="22.9" customHeight="1">
      <c r="B141" s="112"/>
      <c r="D141" s="113" t="s">
        <v>68</v>
      </c>
      <c r="E141" s="122" t="s">
        <v>142</v>
      </c>
      <c r="F141" s="122" t="s">
        <v>143</v>
      </c>
      <c r="J141" s="123">
        <f>BK141</f>
        <v>0</v>
      </c>
      <c r="L141" s="112"/>
      <c r="M141" s="116"/>
      <c r="N141" s="117"/>
      <c r="O141" s="117"/>
      <c r="P141" s="118">
        <f>SUM(P142:P146)</f>
        <v>13.667616940000002</v>
      </c>
      <c r="Q141" s="117"/>
      <c r="R141" s="118">
        <f>SUM(R142:R146)</f>
        <v>9.5517899999999989E-2</v>
      </c>
      <c r="S141" s="117"/>
      <c r="T141" s="119">
        <f>SUM(T142:T146)</f>
        <v>2.3848000000000003</v>
      </c>
      <c r="AR141" s="113" t="s">
        <v>77</v>
      </c>
      <c r="AT141" s="120" t="s">
        <v>68</v>
      </c>
      <c r="AU141" s="120" t="s">
        <v>77</v>
      </c>
      <c r="AY141" s="113" t="s">
        <v>114</v>
      </c>
      <c r="BK141" s="121">
        <f>SUM(BK142:BK146)</f>
        <v>0</v>
      </c>
    </row>
    <row r="142" spans="2:65" s="1" customFormat="1" ht="16.5" customHeight="1">
      <c r="B142" s="124"/>
      <c r="C142" s="125" t="s">
        <v>144</v>
      </c>
      <c r="D142" s="125" t="s">
        <v>117</v>
      </c>
      <c r="E142" s="126" t="s">
        <v>145</v>
      </c>
      <c r="F142" s="127" t="s">
        <v>146</v>
      </c>
      <c r="G142" s="128" t="s">
        <v>120</v>
      </c>
      <c r="H142" s="129">
        <v>2.88</v>
      </c>
      <c r="I142" s="130"/>
      <c r="J142" s="130">
        <f>ROUND(I142*H142,2)</f>
        <v>0</v>
      </c>
      <c r="K142" s="127" t="s">
        <v>1</v>
      </c>
      <c r="L142" s="25"/>
      <c r="M142" s="131" t="s">
        <v>1</v>
      </c>
      <c r="N142" s="132" t="s">
        <v>35</v>
      </c>
      <c r="O142" s="133">
        <v>8.6999999999999994E-2</v>
      </c>
      <c r="P142" s="133">
        <f>O142*H142</f>
        <v>0.25055999999999995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122</v>
      </c>
      <c r="AT142" s="135" t="s">
        <v>117</v>
      </c>
      <c r="AU142" s="135" t="s">
        <v>123</v>
      </c>
      <c r="AY142" s="13" t="s">
        <v>114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3" t="s">
        <v>123</v>
      </c>
      <c r="BK142" s="136">
        <f>ROUND(I142*H142,2)</f>
        <v>0</v>
      </c>
      <c r="BL142" s="13" t="s">
        <v>122</v>
      </c>
      <c r="BM142" s="135" t="s">
        <v>147</v>
      </c>
    </row>
    <row r="143" spans="2:65" s="1" customFormat="1" ht="24" customHeight="1">
      <c r="B143" s="124"/>
      <c r="C143" s="125" t="s">
        <v>148</v>
      </c>
      <c r="D143" s="125" t="s">
        <v>117</v>
      </c>
      <c r="E143" s="126" t="s">
        <v>149</v>
      </c>
      <c r="F143" s="127" t="s">
        <v>150</v>
      </c>
      <c r="G143" s="128" t="s">
        <v>120</v>
      </c>
      <c r="H143" s="129">
        <v>62.43</v>
      </c>
      <c r="I143" s="130"/>
      <c r="J143" s="130">
        <f>ROUND(I143*H143,2)</f>
        <v>0</v>
      </c>
      <c r="K143" s="127" t="s">
        <v>121</v>
      </c>
      <c r="L143" s="25"/>
      <c r="M143" s="131" t="s">
        <v>1</v>
      </c>
      <c r="N143" s="132" t="s">
        <v>35</v>
      </c>
      <c r="O143" s="133">
        <v>9.9210000000000007E-2</v>
      </c>
      <c r="P143" s="133">
        <f>O143*H143</f>
        <v>6.1936803000000005</v>
      </c>
      <c r="Q143" s="133">
        <v>1.5299999999999999E-3</v>
      </c>
      <c r="R143" s="133">
        <f>Q143*H143</f>
        <v>9.5517899999999989E-2</v>
      </c>
      <c r="S143" s="133">
        <v>0</v>
      </c>
      <c r="T143" s="134">
        <f>S143*H143</f>
        <v>0</v>
      </c>
      <c r="AR143" s="135" t="s">
        <v>122</v>
      </c>
      <c r="AT143" s="135" t="s">
        <v>117</v>
      </c>
      <c r="AU143" s="135" t="s">
        <v>123</v>
      </c>
      <c r="AY143" s="13" t="s">
        <v>114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3" t="s">
        <v>123</v>
      </c>
      <c r="BK143" s="136">
        <f>ROUND(I143*H143,2)</f>
        <v>0</v>
      </c>
      <c r="BL143" s="13" t="s">
        <v>122</v>
      </c>
      <c r="BM143" s="135" t="s">
        <v>151</v>
      </c>
    </row>
    <row r="144" spans="2:65" s="1" customFormat="1" ht="36" customHeight="1">
      <c r="B144" s="124"/>
      <c r="C144" s="125" t="s">
        <v>142</v>
      </c>
      <c r="D144" s="125" t="s">
        <v>117</v>
      </c>
      <c r="E144" s="126" t="s">
        <v>152</v>
      </c>
      <c r="F144" s="127" t="s">
        <v>153</v>
      </c>
      <c r="G144" s="128" t="s">
        <v>154</v>
      </c>
      <c r="H144" s="129">
        <v>1.0840000000000001</v>
      </c>
      <c r="I144" s="130"/>
      <c r="J144" s="130">
        <f>ROUND(I144*H144,2)</f>
        <v>0</v>
      </c>
      <c r="K144" s="127" t="s">
        <v>121</v>
      </c>
      <c r="L144" s="25"/>
      <c r="M144" s="131" t="s">
        <v>1</v>
      </c>
      <c r="N144" s="132" t="s">
        <v>35</v>
      </c>
      <c r="O144" s="133">
        <v>6.6262100000000004</v>
      </c>
      <c r="P144" s="133">
        <f>O144*H144</f>
        <v>7.1828116400000006</v>
      </c>
      <c r="Q144" s="133">
        <v>0</v>
      </c>
      <c r="R144" s="133">
        <f>Q144*H144</f>
        <v>0</v>
      </c>
      <c r="S144" s="133">
        <v>2.2000000000000002</v>
      </c>
      <c r="T144" s="134">
        <f>S144*H144</f>
        <v>2.3848000000000003</v>
      </c>
      <c r="AR144" s="135" t="s">
        <v>122</v>
      </c>
      <c r="AT144" s="135" t="s">
        <v>117</v>
      </c>
      <c r="AU144" s="135" t="s">
        <v>123</v>
      </c>
      <c r="AY144" s="13" t="s">
        <v>114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3" t="s">
        <v>123</v>
      </c>
      <c r="BK144" s="136">
        <f>ROUND(I144*H144,2)</f>
        <v>0</v>
      </c>
      <c r="BL144" s="13" t="s">
        <v>122</v>
      </c>
      <c r="BM144" s="135" t="s">
        <v>155</v>
      </c>
    </row>
    <row r="145" spans="2:65" s="1" customFormat="1" ht="16.5" customHeight="1">
      <c r="B145" s="124"/>
      <c r="C145" s="125" t="s">
        <v>156</v>
      </c>
      <c r="D145" s="125" t="s">
        <v>117</v>
      </c>
      <c r="E145" s="126" t="s">
        <v>157</v>
      </c>
      <c r="F145" s="127" t="s">
        <v>158</v>
      </c>
      <c r="G145" s="128" t="s">
        <v>159</v>
      </c>
      <c r="H145" s="129">
        <v>5.7949999999999999</v>
      </c>
      <c r="I145" s="130"/>
      <c r="J145" s="130">
        <f>ROUND(I145*H145,2)</f>
        <v>0</v>
      </c>
      <c r="K145" s="127" t="s">
        <v>1</v>
      </c>
      <c r="L145" s="25"/>
      <c r="M145" s="131" t="s">
        <v>1</v>
      </c>
      <c r="N145" s="132" t="s">
        <v>35</v>
      </c>
      <c r="O145" s="133">
        <v>7.0000000000000001E-3</v>
      </c>
      <c r="P145" s="133">
        <f>O145*H145</f>
        <v>4.0564999999999997E-2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122</v>
      </c>
      <c r="AT145" s="135" t="s">
        <v>117</v>
      </c>
      <c r="AU145" s="135" t="s">
        <v>123</v>
      </c>
      <c r="AY145" s="13" t="s">
        <v>114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3" t="s">
        <v>123</v>
      </c>
      <c r="BK145" s="136">
        <f>ROUND(I145*H145,2)</f>
        <v>0</v>
      </c>
      <c r="BL145" s="13" t="s">
        <v>122</v>
      </c>
      <c r="BM145" s="135" t="s">
        <v>160</v>
      </c>
    </row>
    <row r="146" spans="2:65" s="1" customFormat="1" ht="24" customHeight="1">
      <c r="B146" s="124"/>
      <c r="C146" s="125" t="s">
        <v>161</v>
      </c>
      <c r="D146" s="125" t="s">
        <v>117</v>
      </c>
      <c r="E146" s="126" t="s">
        <v>162</v>
      </c>
      <c r="F146" s="127" t="s">
        <v>163</v>
      </c>
      <c r="G146" s="128" t="s">
        <v>159</v>
      </c>
      <c r="H146" s="129">
        <v>5.7949999999999999</v>
      </c>
      <c r="I146" s="130"/>
      <c r="J146" s="130">
        <f>ROUND(I146*H146,2)</f>
        <v>0</v>
      </c>
      <c r="K146" s="127" t="s">
        <v>121</v>
      </c>
      <c r="L146" s="25"/>
      <c r="M146" s="131" t="s">
        <v>1</v>
      </c>
      <c r="N146" s="132" t="s">
        <v>35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122</v>
      </c>
      <c r="AT146" s="135" t="s">
        <v>117</v>
      </c>
      <c r="AU146" s="135" t="s">
        <v>123</v>
      </c>
      <c r="AY146" s="13" t="s">
        <v>114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3" t="s">
        <v>123</v>
      </c>
      <c r="BK146" s="136">
        <f>ROUND(I146*H146,2)</f>
        <v>0</v>
      </c>
      <c r="BL146" s="13" t="s">
        <v>122</v>
      </c>
      <c r="BM146" s="135" t="s">
        <v>164</v>
      </c>
    </row>
    <row r="147" spans="2:65" s="11" customFormat="1" ht="22.9" customHeight="1">
      <c r="B147" s="112"/>
      <c r="D147" s="113" t="s">
        <v>68</v>
      </c>
      <c r="E147" s="122" t="s">
        <v>165</v>
      </c>
      <c r="F147" s="122" t="s">
        <v>166</v>
      </c>
      <c r="J147" s="123">
        <f>BK147</f>
        <v>0</v>
      </c>
      <c r="L147" s="112"/>
      <c r="M147" s="116"/>
      <c r="N147" s="117"/>
      <c r="O147" s="117"/>
      <c r="P147" s="118">
        <f>P148</f>
        <v>4.5368460000000006</v>
      </c>
      <c r="Q147" s="117"/>
      <c r="R147" s="118">
        <f>R148</f>
        <v>0</v>
      </c>
      <c r="S147" s="117"/>
      <c r="T147" s="119">
        <f>T148</f>
        <v>0</v>
      </c>
      <c r="AR147" s="113" t="s">
        <v>77</v>
      </c>
      <c r="AT147" s="120" t="s">
        <v>68</v>
      </c>
      <c r="AU147" s="120" t="s">
        <v>77</v>
      </c>
      <c r="AY147" s="113" t="s">
        <v>114</v>
      </c>
      <c r="BK147" s="121">
        <f>BK148</f>
        <v>0</v>
      </c>
    </row>
    <row r="148" spans="2:65" s="1" customFormat="1" ht="24" customHeight="1">
      <c r="B148" s="124"/>
      <c r="C148" s="125" t="s">
        <v>167</v>
      </c>
      <c r="D148" s="125" t="s">
        <v>117</v>
      </c>
      <c r="E148" s="126" t="s">
        <v>168</v>
      </c>
      <c r="F148" s="127" t="s">
        <v>169</v>
      </c>
      <c r="G148" s="128" t="s">
        <v>159</v>
      </c>
      <c r="H148" s="129">
        <v>1.8420000000000001</v>
      </c>
      <c r="I148" s="130"/>
      <c r="J148" s="130">
        <f>ROUND(I148*H148,2)</f>
        <v>0</v>
      </c>
      <c r="K148" s="127" t="s">
        <v>121</v>
      </c>
      <c r="L148" s="25"/>
      <c r="M148" s="131" t="s">
        <v>1</v>
      </c>
      <c r="N148" s="132" t="s">
        <v>35</v>
      </c>
      <c r="O148" s="133">
        <v>2.4630000000000001</v>
      </c>
      <c r="P148" s="133">
        <f>O148*H148</f>
        <v>4.5368460000000006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122</v>
      </c>
      <c r="AT148" s="135" t="s">
        <v>117</v>
      </c>
      <c r="AU148" s="135" t="s">
        <v>123</v>
      </c>
      <c r="AY148" s="13" t="s">
        <v>114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3" t="s">
        <v>123</v>
      </c>
      <c r="BK148" s="136">
        <f>ROUND(I148*H148,2)</f>
        <v>0</v>
      </c>
      <c r="BL148" s="13" t="s">
        <v>122</v>
      </c>
      <c r="BM148" s="135" t="s">
        <v>170</v>
      </c>
    </row>
    <row r="149" spans="2:65" s="11" customFormat="1" ht="25.9" customHeight="1">
      <c r="B149" s="112"/>
      <c r="D149" s="113" t="s">
        <v>68</v>
      </c>
      <c r="E149" s="114" t="s">
        <v>171</v>
      </c>
      <c r="F149" s="114" t="s">
        <v>172</v>
      </c>
      <c r="J149" s="115">
        <f>BK149</f>
        <v>0</v>
      </c>
      <c r="L149" s="112"/>
      <c r="M149" s="116"/>
      <c r="N149" s="117"/>
      <c r="O149" s="117"/>
      <c r="P149" s="118">
        <f>P150+P156+P169+P172+P185+P189+P192+P195+P197</f>
        <v>624.30269660175929</v>
      </c>
      <c r="Q149" s="117"/>
      <c r="R149" s="118">
        <f>R150+R156+R169+R172+R185+R189+R192+R195+R197</f>
        <v>12.530118629999997</v>
      </c>
      <c r="S149" s="117"/>
      <c r="T149" s="119">
        <f>T150+T156+T169+T172+T185+T189+T192+T195+T197</f>
        <v>3.4099338200000004</v>
      </c>
      <c r="AR149" s="113" t="s">
        <v>123</v>
      </c>
      <c r="AT149" s="120" t="s">
        <v>68</v>
      </c>
      <c r="AU149" s="120" t="s">
        <v>69</v>
      </c>
      <c r="AY149" s="113" t="s">
        <v>114</v>
      </c>
      <c r="BK149" s="121">
        <f>BK150+BK156+BK169+BK172+BK185+BK189+BK192+BK195+BK197</f>
        <v>0</v>
      </c>
    </row>
    <row r="150" spans="2:65" s="11" customFormat="1" ht="22.9" customHeight="1">
      <c r="B150" s="112"/>
      <c r="D150" s="113" t="s">
        <v>68</v>
      </c>
      <c r="E150" s="122" t="s">
        <v>173</v>
      </c>
      <c r="F150" s="122" t="s">
        <v>174</v>
      </c>
      <c r="J150" s="123">
        <f>BK150</f>
        <v>0</v>
      </c>
      <c r="L150" s="112"/>
      <c r="M150" s="116"/>
      <c r="N150" s="117"/>
      <c r="O150" s="117"/>
      <c r="P150" s="118">
        <f>SUM(P151:P155)</f>
        <v>28.94127861175928</v>
      </c>
      <c r="Q150" s="117"/>
      <c r="R150" s="118">
        <f>SUM(R151:R155)</f>
        <v>0.51677423999999994</v>
      </c>
      <c r="S150" s="117"/>
      <c r="T150" s="119">
        <f>SUM(T151:T155)</f>
        <v>0</v>
      </c>
      <c r="AR150" s="113" t="s">
        <v>123</v>
      </c>
      <c r="AT150" s="120" t="s">
        <v>68</v>
      </c>
      <c r="AU150" s="120" t="s">
        <v>77</v>
      </c>
      <c r="AY150" s="113" t="s">
        <v>114</v>
      </c>
      <c r="BK150" s="121">
        <f>SUM(BK151:BK155)</f>
        <v>0</v>
      </c>
    </row>
    <row r="151" spans="2:65" s="1" customFormat="1" ht="24" customHeight="1">
      <c r="B151" s="124"/>
      <c r="C151" s="125" t="s">
        <v>175</v>
      </c>
      <c r="D151" s="125" t="s">
        <v>117</v>
      </c>
      <c r="E151" s="126" t="s">
        <v>176</v>
      </c>
      <c r="F151" s="127" t="s">
        <v>177</v>
      </c>
      <c r="G151" s="128" t="s">
        <v>154</v>
      </c>
      <c r="H151" s="129">
        <v>92.24</v>
      </c>
      <c r="I151" s="130"/>
      <c r="J151" s="130">
        <f>ROUND(I151*H151,2)</f>
        <v>0</v>
      </c>
      <c r="K151" s="127" t="s">
        <v>121</v>
      </c>
      <c r="L151" s="25"/>
      <c r="M151" s="131" t="s">
        <v>1</v>
      </c>
      <c r="N151" s="132" t="s">
        <v>35</v>
      </c>
      <c r="O151" s="133">
        <v>0.23377411764700001</v>
      </c>
      <c r="P151" s="133">
        <f>O151*H151</f>
        <v>21.563324611759281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178</v>
      </c>
      <c r="AT151" s="135" t="s">
        <v>117</v>
      </c>
      <c r="AU151" s="135" t="s">
        <v>123</v>
      </c>
      <c r="AY151" s="13" t="s">
        <v>114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3" t="s">
        <v>123</v>
      </c>
      <c r="BK151" s="136">
        <f>ROUND(I151*H151,2)</f>
        <v>0</v>
      </c>
      <c r="BL151" s="13" t="s">
        <v>178</v>
      </c>
      <c r="BM151" s="135" t="s">
        <v>179</v>
      </c>
    </row>
    <row r="152" spans="2:65" s="1" customFormat="1" ht="24" customHeight="1">
      <c r="B152" s="124"/>
      <c r="C152" s="137" t="s">
        <v>180</v>
      </c>
      <c r="D152" s="137" t="s">
        <v>181</v>
      </c>
      <c r="E152" s="138" t="s">
        <v>182</v>
      </c>
      <c r="F152" s="139" t="s">
        <v>183</v>
      </c>
      <c r="G152" s="140" t="s">
        <v>184</v>
      </c>
      <c r="H152" s="141">
        <v>498.096</v>
      </c>
      <c r="I152" s="142"/>
      <c r="J152" s="142">
        <f>ROUND(I152*H152,2)</f>
        <v>0</v>
      </c>
      <c r="K152" s="139" t="s">
        <v>1</v>
      </c>
      <c r="L152" s="143"/>
      <c r="M152" s="144" t="s">
        <v>1</v>
      </c>
      <c r="N152" s="145" t="s">
        <v>35</v>
      </c>
      <c r="O152" s="133">
        <v>0</v>
      </c>
      <c r="P152" s="133">
        <f>O152*H152</f>
        <v>0</v>
      </c>
      <c r="Q152" s="133">
        <v>1E-3</v>
      </c>
      <c r="R152" s="133">
        <f>Q152*H152</f>
        <v>0.49809600000000004</v>
      </c>
      <c r="S152" s="133">
        <v>0</v>
      </c>
      <c r="T152" s="134">
        <f>S152*H152</f>
        <v>0</v>
      </c>
      <c r="AR152" s="135" t="s">
        <v>185</v>
      </c>
      <c r="AT152" s="135" t="s">
        <v>181</v>
      </c>
      <c r="AU152" s="135" t="s">
        <v>123</v>
      </c>
      <c r="AY152" s="13" t="s">
        <v>114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3" t="s">
        <v>123</v>
      </c>
      <c r="BK152" s="136">
        <f>ROUND(I152*H152,2)</f>
        <v>0</v>
      </c>
      <c r="BL152" s="13" t="s">
        <v>178</v>
      </c>
      <c r="BM152" s="135" t="s">
        <v>186</v>
      </c>
    </row>
    <row r="153" spans="2:65" s="1" customFormat="1" ht="16.5" customHeight="1">
      <c r="B153" s="124"/>
      <c r="C153" s="125" t="s">
        <v>187</v>
      </c>
      <c r="D153" s="125" t="s">
        <v>117</v>
      </c>
      <c r="E153" s="126" t="s">
        <v>188</v>
      </c>
      <c r="F153" s="127" t="s">
        <v>189</v>
      </c>
      <c r="G153" s="128" t="s">
        <v>120</v>
      </c>
      <c r="H153" s="129">
        <v>92.238</v>
      </c>
      <c r="I153" s="130"/>
      <c r="J153" s="130">
        <f>ROUND(I153*H153,2)</f>
        <v>0</v>
      </c>
      <c r="K153" s="127" t="s">
        <v>1</v>
      </c>
      <c r="L153" s="25"/>
      <c r="M153" s="131" t="s">
        <v>1</v>
      </c>
      <c r="N153" s="132" t="s">
        <v>35</v>
      </c>
      <c r="O153" s="133">
        <v>7.0000000000000007E-2</v>
      </c>
      <c r="P153" s="133">
        <f>O153*H153</f>
        <v>6.4566600000000003</v>
      </c>
      <c r="Q153" s="133">
        <v>3.0000000000000001E-5</v>
      </c>
      <c r="R153" s="133">
        <f>Q153*H153</f>
        <v>2.76714E-3</v>
      </c>
      <c r="S153" s="133">
        <v>0</v>
      </c>
      <c r="T153" s="134">
        <f>S153*H153</f>
        <v>0</v>
      </c>
      <c r="AR153" s="135" t="s">
        <v>178</v>
      </c>
      <c r="AT153" s="135" t="s">
        <v>117</v>
      </c>
      <c r="AU153" s="135" t="s">
        <v>123</v>
      </c>
      <c r="AY153" s="13" t="s">
        <v>114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3" t="s">
        <v>123</v>
      </c>
      <c r="BK153" s="136">
        <f>ROUND(I153*H153,2)</f>
        <v>0</v>
      </c>
      <c r="BL153" s="13" t="s">
        <v>178</v>
      </c>
      <c r="BM153" s="135" t="s">
        <v>190</v>
      </c>
    </row>
    <row r="154" spans="2:65" s="1" customFormat="1" ht="36" customHeight="1">
      <c r="B154" s="124"/>
      <c r="C154" s="137" t="s">
        <v>178</v>
      </c>
      <c r="D154" s="137" t="s">
        <v>181</v>
      </c>
      <c r="E154" s="138" t="s">
        <v>191</v>
      </c>
      <c r="F154" s="139" t="s">
        <v>192</v>
      </c>
      <c r="G154" s="140" t="s">
        <v>120</v>
      </c>
      <c r="H154" s="141">
        <v>106.074</v>
      </c>
      <c r="I154" s="142"/>
      <c r="J154" s="142">
        <f>ROUND(I154*H154,2)</f>
        <v>0</v>
      </c>
      <c r="K154" s="139" t="s">
        <v>121</v>
      </c>
      <c r="L154" s="143"/>
      <c r="M154" s="144" t="s">
        <v>1</v>
      </c>
      <c r="N154" s="145" t="s">
        <v>35</v>
      </c>
      <c r="O154" s="133">
        <v>0</v>
      </c>
      <c r="P154" s="133">
        <f>O154*H154</f>
        <v>0</v>
      </c>
      <c r="Q154" s="133">
        <v>1.4999999999999999E-4</v>
      </c>
      <c r="R154" s="133">
        <f>Q154*H154</f>
        <v>1.5911099999999997E-2</v>
      </c>
      <c r="S154" s="133">
        <v>0</v>
      </c>
      <c r="T154" s="134">
        <f>S154*H154</f>
        <v>0</v>
      </c>
      <c r="AR154" s="135" t="s">
        <v>185</v>
      </c>
      <c r="AT154" s="135" t="s">
        <v>181</v>
      </c>
      <c r="AU154" s="135" t="s">
        <v>123</v>
      </c>
      <c r="AY154" s="13" t="s">
        <v>114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3" t="s">
        <v>123</v>
      </c>
      <c r="BK154" s="136">
        <f>ROUND(I154*H154,2)</f>
        <v>0</v>
      </c>
      <c r="BL154" s="13" t="s">
        <v>178</v>
      </c>
      <c r="BM154" s="135" t="s">
        <v>193</v>
      </c>
    </row>
    <row r="155" spans="2:65" s="1" customFormat="1" ht="24" customHeight="1">
      <c r="B155" s="124"/>
      <c r="C155" s="125" t="s">
        <v>194</v>
      </c>
      <c r="D155" s="125" t="s">
        <v>117</v>
      </c>
      <c r="E155" s="126" t="s">
        <v>195</v>
      </c>
      <c r="F155" s="127" t="s">
        <v>196</v>
      </c>
      <c r="G155" s="128" t="s">
        <v>159</v>
      </c>
      <c r="H155" s="129">
        <v>0.51700000000000002</v>
      </c>
      <c r="I155" s="130"/>
      <c r="J155" s="130">
        <f>ROUND(I155*H155,2)</f>
        <v>0</v>
      </c>
      <c r="K155" s="127" t="s">
        <v>121</v>
      </c>
      <c r="L155" s="25"/>
      <c r="M155" s="131" t="s">
        <v>1</v>
      </c>
      <c r="N155" s="132" t="s">
        <v>35</v>
      </c>
      <c r="O155" s="133">
        <v>1.782</v>
      </c>
      <c r="P155" s="133">
        <f>O155*H155</f>
        <v>0.92129400000000006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178</v>
      </c>
      <c r="AT155" s="135" t="s">
        <v>117</v>
      </c>
      <c r="AU155" s="135" t="s">
        <v>123</v>
      </c>
      <c r="AY155" s="13" t="s">
        <v>114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3" t="s">
        <v>123</v>
      </c>
      <c r="BK155" s="136">
        <f>ROUND(I155*H155,2)</f>
        <v>0</v>
      </c>
      <c r="BL155" s="13" t="s">
        <v>178</v>
      </c>
      <c r="BM155" s="135" t="s">
        <v>197</v>
      </c>
    </row>
    <row r="156" spans="2:65" s="11" customFormat="1" ht="22.9" customHeight="1">
      <c r="B156" s="112"/>
      <c r="D156" s="113" t="s">
        <v>68</v>
      </c>
      <c r="E156" s="122" t="s">
        <v>198</v>
      </c>
      <c r="F156" s="122" t="s">
        <v>199</v>
      </c>
      <c r="J156" s="123">
        <f>BK156</f>
        <v>0</v>
      </c>
      <c r="L156" s="112"/>
      <c r="M156" s="116"/>
      <c r="N156" s="117"/>
      <c r="O156" s="117"/>
      <c r="P156" s="118">
        <f>SUM(P157:P168)</f>
        <v>120.01015842</v>
      </c>
      <c r="Q156" s="117"/>
      <c r="R156" s="118">
        <f>SUM(R157:R168)</f>
        <v>7.6605921399999994</v>
      </c>
      <c r="S156" s="117"/>
      <c r="T156" s="119">
        <f>SUM(T157:T168)</f>
        <v>2.2982960000000001</v>
      </c>
      <c r="AR156" s="113" t="s">
        <v>123</v>
      </c>
      <c r="AT156" s="120" t="s">
        <v>68</v>
      </c>
      <c r="AU156" s="120" t="s">
        <v>77</v>
      </c>
      <c r="AY156" s="113" t="s">
        <v>114</v>
      </c>
      <c r="BK156" s="121">
        <f>SUM(BK157:BK168)</f>
        <v>0</v>
      </c>
    </row>
    <row r="157" spans="2:65" s="1" customFormat="1" ht="24" customHeight="1">
      <c r="B157" s="124"/>
      <c r="C157" s="125" t="s">
        <v>200</v>
      </c>
      <c r="D157" s="125" t="s">
        <v>117</v>
      </c>
      <c r="E157" s="126" t="s">
        <v>201</v>
      </c>
      <c r="F157" s="127" t="s">
        <v>202</v>
      </c>
      <c r="G157" s="128" t="s">
        <v>203</v>
      </c>
      <c r="H157" s="129">
        <v>500</v>
      </c>
      <c r="I157" s="130"/>
      <c r="J157" s="130">
        <f t="shared" ref="J157:J168" si="10">ROUND(I157*H157,2)</f>
        <v>0</v>
      </c>
      <c r="K157" s="127" t="s">
        <v>121</v>
      </c>
      <c r="L157" s="25"/>
      <c r="M157" s="131" t="s">
        <v>1</v>
      </c>
      <c r="N157" s="132" t="s">
        <v>35</v>
      </c>
      <c r="O157" s="133">
        <v>4.6050000000000001E-2</v>
      </c>
      <c r="P157" s="133">
        <f t="shared" ref="P157:P168" si="11">O157*H157</f>
        <v>23.024999999999999</v>
      </c>
      <c r="Q157" s="133">
        <v>0</v>
      </c>
      <c r="R157" s="133">
        <f t="shared" ref="R157:R168" si="12">Q157*H157</f>
        <v>0</v>
      </c>
      <c r="S157" s="133">
        <v>0</v>
      </c>
      <c r="T157" s="134">
        <f t="shared" ref="T157:T168" si="13">S157*H157</f>
        <v>0</v>
      </c>
      <c r="AR157" s="135" t="s">
        <v>178</v>
      </c>
      <c r="AT157" s="135" t="s">
        <v>117</v>
      </c>
      <c r="AU157" s="135" t="s">
        <v>123</v>
      </c>
      <c r="AY157" s="13" t="s">
        <v>114</v>
      </c>
      <c r="BE157" s="136">
        <f t="shared" ref="BE157:BE168" si="14">IF(N157="základná",J157,0)</f>
        <v>0</v>
      </c>
      <c r="BF157" s="136">
        <f t="shared" ref="BF157:BF168" si="15">IF(N157="znížená",J157,0)</f>
        <v>0</v>
      </c>
      <c r="BG157" s="136">
        <f t="shared" ref="BG157:BG168" si="16">IF(N157="zákl. prenesená",J157,0)</f>
        <v>0</v>
      </c>
      <c r="BH157" s="136">
        <f t="shared" ref="BH157:BH168" si="17">IF(N157="zníž. prenesená",J157,0)</f>
        <v>0</v>
      </c>
      <c r="BI157" s="136">
        <f t="shared" ref="BI157:BI168" si="18">IF(N157="nulová",J157,0)</f>
        <v>0</v>
      </c>
      <c r="BJ157" s="13" t="s">
        <v>123</v>
      </c>
      <c r="BK157" s="136">
        <f t="shared" ref="BK157:BK168" si="19">ROUND(I157*H157,2)</f>
        <v>0</v>
      </c>
      <c r="BL157" s="13" t="s">
        <v>178</v>
      </c>
      <c r="BM157" s="135" t="s">
        <v>204</v>
      </c>
    </row>
    <row r="158" spans="2:65" s="1" customFormat="1" ht="16.5" customHeight="1">
      <c r="B158" s="124"/>
      <c r="C158" s="137" t="s">
        <v>205</v>
      </c>
      <c r="D158" s="137" t="s">
        <v>181</v>
      </c>
      <c r="E158" s="138" t="s">
        <v>206</v>
      </c>
      <c r="F158" s="139" t="s">
        <v>207</v>
      </c>
      <c r="G158" s="140" t="s">
        <v>154</v>
      </c>
      <c r="H158" s="141">
        <v>1.1000000000000001</v>
      </c>
      <c r="I158" s="142"/>
      <c r="J158" s="142">
        <f t="shared" si="10"/>
        <v>0</v>
      </c>
      <c r="K158" s="139" t="s">
        <v>121</v>
      </c>
      <c r="L158" s="143"/>
      <c r="M158" s="144" t="s">
        <v>1</v>
      </c>
      <c r="N158" s="145" t="s">
        <v>35</v>
      </c>
      <c r="O158" s="133">
        <v>0</v>
      </c>
      <c r="P158" s="133">
        <f t="shared" si="11"/>
        <v>0</v>
      </c>
      <c r="Q158" s="133">
        <v>0.55000000000000004</v>
      </c>
      <c r="R158" s="133">
        <f t="shared" si="12"/>
        <v>0.60500000000000009</v>
      </c>
      <c r="S158" s="133">
        <v>0</v>
      </c>
      <c r="T158" s="134">
        <f t="shared" si="13"/>
        <v>0</v>
      </c>
      <c r="AR158" s="135" t="s">
        <v>185</v>
      </c>
      <c r="AT158" s="135" t="s">
        <v>181</v>
      </c>
      <c r="AU158" s="135" t="s">
        <v>123</v>
      </c>
      <c r="AY158" s="13" t="s">
        <v>114</v>
      </c>
      <c r="BE158" s="136">
        <f t="shared" si="14"/>
        <v>0</v>
      </c>
      <c r="BF158" s="136">
        <f t="shared" si="15"/>
        <v>0</v>
      </c>
      <c r="BG158" s="136">
        <f t="shared" si="16"/>
        <v>0</v>
      </c>
      <c r="BH158" s="136">
        <f t="shared" si="17"/>
        <v>0</v>
      </c>
      <c r="BI158" s="136">
        <f t="shared" si="18"/>
        <v>0</v>
      </c>
      <c r="BJ158" s="13" t="s">
        <v>123</v>
      </c>
      <c r="BK158" s="136">
        <f t="shared" si="19"/>
        <v>0</v>
      </c>
      <c r="BL158" s="13" t="s">
        <v>178</v>
      </c>
      <c r="BM158" s="135" t="s">
        <v>208</v>
      </c>
    </row>
    <row r="159" spans="2:65" s="1" customFormat="1" ht="16.5" customHeight="1">
      <c r="B159" s="124"/>
      <c r="C159" s="125" t="s">
        <v>7</v>
      </c>
      <c r="D159" s="125" t="s">
        <v>117</v>
      </c>
      <c r="E159" s="126" t="s">
        <v>209</v>
      </c>
      <c r="F159" s="127" t="s">
        <v>210</v>
      </c>
      <c r="G159" s="128" t="s">
        <v>203</v>
      </c>
      <c r="H159" s="129">
        <v>165</v>
      </c>
      <c r="I159" s="130"/>
      <c r="J159" s="130">
        <f t="shared" si="10"/>
        <v>0</v>
      </c>
      <c r="K159" s="127" t="s">
        <v>121</v>
      </c>
      <c r="L159" s="25"/>
      <c r="M159" s="131" t="s">
        <v>1</v>
      </c>
      <c r="N159" s="132" t="s">
        <v>35</v>
      </c>
      <c r="O159" s="133">
        <v>0.10407</v>
      </c>
      <c r="P159" s="133">
        <f t="shared" si="11"/>
        <v>17.17155</v>
      </c>
      <c r="Q159" s="133">
        <v>0</v>
      </c>
      <c r="R159" s="133">
        <f t="shared" si="12"/>
        <v>0</v>
      </c>
      <c r="S159" s="133">
        <v>0</v>
      </c>
      <c r="T159" s="134">
        <f t="shared" si="13"/>
        <v>0</v>
      </c>
      <c r="AR159" s="135" t="s">
        <v>178</v>
      </c>
      <c r="AT159" s="135" t="s">
        <v>117</v>
      </c>
      <c r="AU159" s="135" t="s">
        <v>123</v>
      </c>
      <c r="AY159" s="13" t="s">
        <v>114</v>
      </c>
      <c r="BE159" s="136">
        <f t="shared" si="14"/>
        <v>0</v>
      </c>
      <c r="BF159" s="136">
        <f t="shared" si="15"/>
        <v>0</v>
      </c>
      <c r="BG159" s="136">
        <f t="shared" si="16"/>
        <v>0</v>
      </c>
      <c r="BH159" s="136">
        <f t="shared" si="17"/>
        <v>0</v>
      </c>
      <c r="BI159" s="136">
        <f t="shared" si="18"/>
        <v>0</v>
      </c>
      <c r="BJ159" s="13" t="s">
        <v>123</v>
      </c>
      <c r="BK159" s="136">
        <f t="shared" si="19"/>
        <v>0</v>
      </c>
      <c r="BL159" s="13" t="s">
        <v>178</v>
      </c>
      <c r="BM159" s="135" t="s">
        <v>211</v>
      </c>
    </row>
    <row r="160" spans="2:65" s="1" customFormat="1" ht="16.5" customHeight="1">
      <c r="B160" s="124"/>
      <c r="C160" s="137" t="s">
        <v>212</v>
      </c>
      <c r="D160" s="137" t="s">
        <v>181</v>
      </c>
      <c r="E160" s="138" t="s">
        <v>206</v>
      </c>
      <c r="F160" s="139" t="s">
        <v>207</v>
      </c>
      <c r="G160" s="140" t="s">
        <v>154</v>
      </c>
      <c r="H160" s="141">
        <v>0.44600000000000001</v>
      </c>
      <c r="I160" s="142"/>
      <c r="J160" s="142">
        <f t="shared" si="10"/>
        <v>0</v>
      </c>
      <c r="K160" s="139" t="s">
        <v>121</v>
      </c>
      <c r="L160" s="143"/>
      <c r="M160" s="144" t="s">
        <v>1</v>
      </c>
      <c r="N160" s="145" t="s">
        <v>35</v>
      </c>
      <c r="O160" s="133">
        <v>0</v>
      </c>
      <c r="P160" s="133">
        <f t="shared" si="11"/>
        <v>0</v>
      </c>
      <c r="Q160" s="133">
        <v>0.55000000000000004</v>
      </c>
      <c r="R160" s="133">
        <f t="shared" si="12"/>
        <v>0.24530000000000002</v>
      </c>
      <c r="S160" s="133">
        <v>0</v>
      </c>
      <c r="T160" s="134">
        <f t="shared" si="13"/>
        <v>0</v>
      </c>
      <c r="AR160" s="135" t="s">
        <v>185</v>
      </c>
      <c r="AT160" s="135" t="s">
        <v>181</v>
      </c>
      <c r="AU160" s="135" t="s">
        <v>123</v>
      </c>
      <c r="AY160" s="13" t="s">
        <v>114</v>
      </c>
      <c r="BE160" s="136">
        <f t="shared" si="14"/>
        <v>0</v>
      </c>
      <c r="BF160" s="136">
        <f t="shared" si="15"/>
        <v>0</v>
      </c>
      <c r="BG160" s="136">
        <f t="shared" si="16"/>
        <v>0</v>
      </c>
      <c r="BH160" s="136">
        <f t="shared" si="17"/>
        <v>0</v>
      </c>
      <c r="BI160" s="136">
        <f t="shared" si="18"/>
        <v>0</v>
      </c>
      <c r="BJ160" s="13" t="s">
        <v>123</v>
      </c>
      <c r="BK160" s="136">
        <f t="shared" si="19"/>
        <v>0</v>
      </c>
      <c r="BL160" s="13" t="s">
        <v>178</v>
      </c>
      <c r="BM160" s="135" t="s">
        <v>213</v>
      </c>
    </row>
    <row r="161" spans="2:65" s="1" customFormat="1" ht="24" customHeight="1">
      <c r="B161" s="124"/>
      <c r="C161" s="125" t="s">
        <v>214</v>
      </c>
      <c r="D161" s="125" t="s">
        <v>117</v>
      </c>
      <c r="E161" s="126" t="s">
        <v>215</v>
      </c>
      <c r="F161" s="127" t="s">
        <v>216</v>
      </c>
      <c r="G161" s="128" t="s">
        <v>120</v>
      </c>
      <c r="H161" s="129">
        <v>132.49600000000001</v>
      </c>
      <c r="I161" s="130"/>
      <c r="J161" s="130">
        <f t="shared" si="10"/>
        <v>0</v>
      </c>
      <c r="K161" s="127" t="s">
        <v>121</v>
      </c>
      <c r="L161" s="25"/>
      <c r="M161" s="131" t="s">
        <v>1</v>
      </c>
      <c r="N161" s="132" t="s">
        <v>35</v>
      </c>
      <c r="O161" s="133">
        <v>9.5000000000000001E-2</v>
      </c>
      <c r="P161" s="133">
        <f t="shared" si="11"/>
        <v>12.587120000000001</v>
      </c>
      <c r="Q161" s="133">
        <v>0</v>
      </c>
      <c r="R161" s="133">
        <f t="shared" si="12"/>
        <v>0</v>
      </c>
      <c r="S161" s="133">
        <v>1.6E-2</v>
      </c>
      <c r="T161" s="134">
        <f t="shared" si="13"/>
        <v>2.119936</v>
      </c>
      <c r="AR161" s="135" t="s">
        <v>178</v>
      </c>
      <c r="AT161" s="135" t="s">
        <v>117</v>
      </c>
      <c r="AU161" s="135" t="s">
        <v>123</v>
      </c>
      <c r="AY161" s="13" t="s">
        <v>114</v>
      </c>
      <c r="BE161" s="136">
        <f t="shared" si="14"/>
        <v>0</v>
      </c>
      <c r="BF161" s="136">
        <f t="shared" si="15"/>
        <v>0</v>
      </c>
      <c r="BG161" s="136">
        <f t="shared" si="16"/>
        <v>0</v>
      </c>
      <c r="BH161" s="136">
        <f t="shared" si="17"/>
        <v>0</v>
      </c>
      <c r="BI161" s="136">
        <f t="shared" si="18"/>
        <v>0</v>
      </c>
      <c r="BJ161" s="13" t="s">
        <v>123</v>
      </c>
      <c r="BK161" s="136">
        <f t="shared" si="19"/>
        <v>0</v>
      </c>
      <c r="BL161" s="13" t="s">
        <v>178</v>
      </c>
      <c r="BM161" s="135" t="s">
        <v>217</v>
      </c>
    </row>
    <row r="162" spans="2:65" s="1" customFormat="1" ht="16.5" customHeight="1">
      <c r="B162" s="124"/>
      <c r="C162" s="125" t="s">
        <v>218</v>
      </c>
      <c r="D162" s="125" t="s">
        <v>117</v>
      </c>
      <c r="E162" s="126" t="s">
        <v>219</v>
      </c>
      <c r="F162" s="127" t="s">
        <v>220</v>
      </c>
      <c r="G162" s="128" t="s">
        <v>120</v>
      </c>
      <c r="H162" s="129">
        <v>92.238</v>
      </c>
      <c r="I162" s="130"/>
      <c r="J162" s="130">
        <f t="shared" si="10"/>
        <v>0</v>
      </c>
      <c r="K162" s="127" t="s">
        <v>1</v>
      </c>
      <c r="L162" s="25"/>
      <c r="M162" s="131" t="s">
        <v>1</v>
      </c>
      <c r="N162" s="132" t="s">
        <v>35</v>
      </c>
      <c r="O162" s="133">
        <v>0.27834999999999999</v>
      </c>
      <c r="P162" s="133">
        <f t="shared" si="11"/>
        <v>25.674447299999997</v>
      </c>
      <c r="Q162" s="133">
        <v>0</v>
      </c>
      <c r="R162" s="133">
        <f t="shared" si="12"/>
        <v>0</v>
      </c>
      <c r="S162" s="133">
        <v>0</v>
      </c>
      <c r="T162" s="134">
        <f t="shared" si="13"/>
        <v>0</v>
      </c>
      <c r="AR162" s="135" t="s">
        <v>178</v>
      </c>
      <c r="AT162" s="135" t="s">
        <v>117</v>
      </c>
      <c r="AU162" s="135" t="s">
        <v>123</v>
      </c>
      <c r="AY162" s="13" t="s">
        <v>114</v>
      </c>
      <c r="BE162" s="136">
        <f t="shared" si="14"/>
        <v>0</v>
      </c>
      <c r="BF162" s="136">
        <f t="shared" si="15"/>
        <v>0</v>
      </c>
      <c r="BG162" s="136">
        <f t="shared" si="16"/>
        <v>0</v>
      </c>
      <c r="BH162" s="136">
        <f t="shared" si="17"/>
        <v>0</v>
      </c>
      <c r="BI162" s="136">
        <f t="shared" si="18"/>
        <v>0</v>
      </c>
      <c r="BJ162" s="13" t="s">
        <v>123</v>
      </c>
      <c r="BK162" s="136">
        <f t="shared" si="19"/>
        <v>0</v>
      </c>
      <c r="BL162" s="13" t="s">
        <v>178</v>
      </c>
      <c r="BM162" s="135" t="s">
        <v>221</v>
      </c>
    </row>
    <row r="163" spans="2:65" s="1" customFormat="1" ht="16.5" customHeight="1">
      <c r="B163" s="124"/>
      <c r="C163" s="137" t="s">
        <v>222</v>
      </c>
      <c r="D163" s="137" t="s">
        <v>181</v>
      </c>
      <c r="E163" s="138" t="s">
        <v>223</v>
      </c>
      <c r="F163" s="139" t="s">
        <v>207</v>
      </c>
      <c r="G163" s="140" t="s">
        <v>154</v>
      </c>
      <c r="H163" s="141">
        <v>9.9619999999999997</v>
      </c>
      <c r="I163" s="142"/>
      <c r="J163" s="142">
        <f t="shared" si="10"/>
        <v>0</v>
      </c>
      <c r="K163" s="139" t="s">
        <v>121</v>
      </c>
      <c r="L163" s="143"/>
      <c r="M163" s="144" t="s">
        <v>1</v>
      </c>
      <c r="N163" s="145" t="s">
        <v>35</v>
      </c>
      <c r="O163" s="133">
        <v>0</v>
      </c>
      <c r="P163" s="133">
        <f t="shared" si="11"/>
        <v>0</v>
      </c>
      <c r="Q163" s="133">
        <v>0.55000000000000004</v>
      </c>
      <c r="R163" s="133">
        <f t="shared" si="12"/>
        <v>5.4790999999999999</v>
      </c>
      <c r="S163" s="133">
        <v>0</v>
      </c>
      <c r="T163" s="134">
        <f t="shared" si="13"/>
        <v>0</v>
      </c>
      <c r="AR163" s="135" t="s">
        <v>185</v>
      </c>
      <c r="AT163" s="135" t="s">
        <v>181</v>
      </c>
      <c r="AU163" s="135" t="s">
        <v>123</v>
      </c>
      <c r="AY163" s="13" t="s">
        <v>114</v>
      </c>
      <c r="BE163" s="136">
        <f t="shared" si="14"/>
        <v>0</v>
      </c>
      <c r="BF163" s="136">
        <f t="shared" si="15"/>
        <v>0</v>
      </c>
      <c r="BG163" s="136">
        <f t="shared" si="16"/>
        <v>0</v>
      </c>
      <c r="BH163" s="136">
        <f t="shared" si="17"/>
        <v>0</v>
      </c>
      <c r="BI163" s="136">
        <f t="shared" si="18"/>
        <v>0</v>
      </c>
      <c r="BJ163" s="13" t="s">
        <v>123</v>
      </c>
      <c r="BK163" s="136">
        <f t="shared" si="19"/>
        <v>0</v>
      </c>
      <c r="BL163" s="13" t="s">
        <v>178</v>
      </c>
      <c r="BM163" s="135" t="s">
        <v>224</v>
      </c>
    </row>
    <row r="164" spans="2:65" s="1" customFormat="1" ht="24" customHeight="1">
      <c r="B164" s="124"/>
      <c r="C164" s="125" t="s">
        <v>225</v>
      </c>
      <c r="D164" s="125" t="s">
        <v>117</v>
      </c>
      <c r="E164" s="126" t="s">
        <v>226</v>
      </c>
      <c r="F164" s="127" t="s">
        <v>227</v>
      </c>
      <c r="G164" s="128" t="s">
        <v>120</v>
      </c>
      <c r="H164" s="129">
        <v>92.238</v>
      </c>
      <c r="I164" s="130"/>
      <c r="J164" s="130">
        <f t="shared" si="10"/>
        <v>0</v>
      </c>
      <c r="K164" s="127" t="s">
        <v>121</v>
      </c>
      <c r="L164" s="25"/>
      <c r="M164" s="131" t="s">
        <v>1</v>
      </c>
      <c r="N164" s="132" t="s">
        <v>35</v>
      </c>
      <c r="O164" s="133">
        <v>0.26423999999999997</v>
      </c>
      <c r="P164" s="133">
        <f t="shared" si="11"/>
        <v>24.372969119999997</v>
      </c>
      <c r="Q164" s="133">
        <v>1.2529999999999999E-2</v>
      </c>
      <c r="R164" s="133">
        <f t="shared" si="12"/>
        <v>1.1557421399999999</v>
      </c>
      <c r="S164" s="133">
        <v>0</v>
      </c>
      <c r="T164" s="134">
        <f t="shared" si="13"/>
        <v>0</v>
      </c>
      <c r="AR164" s="135" t="s">
        <v>178</v>
      </c>
      <c r="AT164" s="135" t="s">
        <v>117</v>
      </c>
      <c r="AU164" s="135" t="s">
        <v>123</v>
      </c>
      <c r="AY164" s="13" t="s">
        <v>114</v>
      </c>
      <c r="BE164" s="136">
        <f t="shared" si="14"/>
        <v>0</v>
      </c>
      <c r="BF164" s="136">
        <f t="shared" si="15"/>
        <v>0</v>
      </c>
      <c r="BG164" s="136">
        <f t="shared" si="16"/>
        <v>0</v>
      </c>
      <c r="BH164" s="136">
        <f t="shared" si="17"/>
        <v>0</v>
      </c>
      <c r="BI164" s="136">
        <f t="shared" si="18"/>
        <v>0</v>
      </c>
      <c r="BJ164" s="13" t="s">
        <v>123</v>
      </c>
      <c r="BK164" s="136">
        <f t="shared" si="19"/>
        <v>0</v>
      </c>
      <c r="BL164" s="13" t="s">
        <v>178</v>
      </c>
      <c r="BM164" s="135" t="s">
        <v>228</v>
      </c>
    </row>
    <row r="165" spans="2:65" s="1" customFormat="1" ht="24" customHeight="1">
      <c r="B165" s="124"/>
      <c r="C165" s="125" t="s">
        <v>229</v>
      </c>
      <c r="D165" s="125" t="s">
        <v>117</v>
      </c>
      <c r="E165" s="126" t="s">
        <v>230</v>
      </c>
      <c r="F165" s="127" t="s">
        <v>231</v>
      </c>
      <c r="G165" s="128" t="s">
        <v>120</v>
      </c>
      <c r="H165" s="129">
        <v>12.74</v>
      </c>
      <c r="I165" s="130"/>
      <c r="J165" s="130">
        <f t="shared" si="10"/>
        <v>0</v>
      </c>
      <c r="K165" s="127" t="s">
        <v>121</v>
      </c>
      <c r="L165" s="25"/>
      <c r="M165" s="131" t="s">
        <v>1</v>
      </c>
      <c r="N165" s="132" t="s">
        <v>35</v>
      </c>
      <c r="O165" s="133">
        <v>0.22334999999999999</v>
      </c>
      <c r="P165" s="133">
        <f t="shared" si="11"/>
        <v>2.8454790000000001</v>
      </c>
      <c r="Q165" s="133">
        <v>0</v>
      </c>
      <c r="R165" s="133">
        <f t="shared" si="12"/>
        <v>0</v>
      </c>
      <c r="S165" s="133">
        <v>0</v>
      </c>
      <c r="T165" s="134">
        <f t="shared" si="13"/>
        <v>0</v>
      </c>
      <c r="AR165" s="135" t="s">
        <v>178</v>
      </c>
      <c r="AT165" s="135" t="s">
        <v>117</v>
      </c>
      <c r="AU165" s="135" t="s">
        <v>123</v>
      </c>
      <c r="AY165" s="13" t="s">
        <v>114</v>
      </c>
      <c r="BE165" s="136">
        <f t="shared" si="14"/>
        <v>0</v>
      </c>
      <c r="BF165" s="136">
        <f t="shared" si="15"/>
        <v>0</v>
      </c>
      <c r="BG165" s="136">
        <f t="shared" si="16"/>
        <v>0</v>
      </c>
      <c r="BH165" s="136">
        <f t="shared" si="17"/>
        <v>0</v>
      </c>
      <c r="BI165" s="136">
        <f t="shared" si="18"/>
        <v>0</v>
      </c>
      <c r="BJ165" s="13" t="s">
        <v>123</v>
      </c>
      <c r="BK165" s="136">
        <f t="shared" si="19"/>
        <v>0</v>
      </c>
      <c r="BL165" s="13" t="s">
        <v>178</v>
      </c>
      <c r="BM165" s="135" t="s">
        <v>232</v>
      </c>
    </row>
    <row r="166" spans="2:65" s="1" customFormat="1" ht="16.5" customHeight="1">
      <c r="B166" s="124"/>
      <c r="C166" s="137" t="s">
        <v>233</v>
      </c>
      <c r="D166" s="137" t="s">
        <v>181</v>
      </c>
      <c r="E166" s="138" t="s">
        <v>223</v>
      </c>
      <c r="F166" s="139" t="s">
        <v>207</v>
      </c>
      <c r="G166" s="140" t="s">
        <v>154</v>
      </c>
      <c r="H166" s="141">
        <v>0.31900000000000001</v>
      </c>
      <c r="I166" s="142"/>
      <c r="J166" s="142">
        <f t="shared" si="10"/>
        <v>0</v>
      </c>
      <c r="K166" s="139" t="s">
        <v>121</v>
      </c>
      <c r="L166" s="143"/>
      <c r="M166" s="144" t="s">
        <v>1</v>
      </c>
      <c r="N166" s="145" t="s">
        <v>35</v>
      </c>
      <c r="O166" s="133">
        <v>0</v>
      </c>
      <c r="P166" s="133">
        <f t="shared" si="11"/>
        <v>0</v>
      </c>
      <c r="Q166" s="133">
        <v>0.55000000000000004</v>
      </c>
      <c r="R166" s="133">
        <f t="shared" si="12"/>
        <v>0.17545000000000002</v>
      </c>
      <c r="S166" s="133">
        <v>0</v>
      </c>
      <c r="T166" s="134">
        <f t="shared" si="13"/>
        <v>0</v>
      </c>
      <c r="AR166" s="135" t="s">
        <v>185</v>
      </c>
      <c r="AT166" s="135" t="s">
        <v>181</v>
      </c>
      <c r="AU166" s="135" t="s">
        <v>123</v>
      </c>
      <c r="AY166" s="13" t="s">
        <v>114</v>
      </c>
      <c r="BE166" s="136">
        <f t="shared" si="14"/>
        <v>0</v>
      </c>
      <c r="BF166" s="136">
        <f t="shared" si="15"/>
        <v>0</v>
      </c>
      <c r="BG166" s="136">
        <f t="shared" si="16"/>
        <v>0</v>
      </c>
      <c r="BH166" s="136">
        <f t="shared" si="17"/>
        <v>0</v>
      </c>
      <c r="BI166" s="136">
        <f t="shared" si="18"/>
        <v>0</v>
      </c>
      <c r="BJ166" s="13" t="s">
        <v>123</v>
      </c>
      <c r="BK166" s="136">
        <f t="shared" si="19"/>
        <v>0</v>
      </c>
      <c r="BL166" s="13" t="s">
        <v>178</v>
      </c>
      <c r="BM166" s="135" t="s">
        <v>234</v>
      </c>
    </row>
    <row r="167" spans="2:65" s="1" customFormat="1" ht="24" customHeight="1">
      <c r="B167" s="124"/>
      <c r="C167" s="125" t="s">
        <v>235</v>
      </c>
      <c r="D167" s="125" t="s">
        <v>117</v>
      </c>
      <c r="E167" s="126" t="s">
        <v>236</v>
      </c>
      <c r="F167" s="127" t="s">
        <v>237</v>
      </c>
      <c r="G167" s="128" t="s">
        <v>120</v>
      </c>
      <c r="H167" s="129">
        <v>12.74</v>
      </c>
      <c r="I167" s="130"/>
      <c r="J167" s="130">
        <f t="shared" si="10"/>
        <v>0</v>
      </c>
      <c r="K167" s="127" t="s">
        <v>121</v>
      </c>
      <c r="L167" s="25"/>
      <c r="M167" s="131" t="s">
        <v>1</v>
      </c>
      <c r="N167" s="132" t="s">
        <v>35</v>
      </c>
      <c r="O167" s="133">
        <v>9.5000000000000001E-2</v>
      </c>
      <c r="P167" s="133">
        <f t="shared" si="11"/>
        <v>1.2102999999999999</v>
      </c>
      <c r="Q167" s="133">
        <v>0</v>
      </c>
      <c r="R167" s="133">
        <f t="shared" si="12"/>
        <v>0</v>
      </c>
      <c r="S167" s="133">
        <v>1.4E-2</v>
      </c>
      <c r="T167" s="134">
        <f t="shared" si="13"/>
        <v>0.17836000000000002</v>
      </c>
      <c r="AR167" s="135" t="s">
        <v>178</v>
      </c>
      <c r="AT167" s="135" t="s">
        <v>117</v>
      </c>
      <c r="AU167" s="135" t="s">
        <v>123</v>
      </c>
      <c r="AY167" s="13" t="s">
        <v>114</v>
      </c>
      <c r="BE167" s="136">
        <f t="shared" si="14"/>
        <v>0</v>
      </c>
      <c r="BF167" s="136">
        <f t="shared" si="15"/>
        <v>0</v>
      </c>
      <c r="BG167" s="136">
        <f t="shared" si="16"/>
        <v>0</v>
      </c>
      <c r="BH167" s="136">
        <f t="shared" si="17"/>
        <v>0</v>
      </c>
      <c r="BI167" s="136">
        <f t="shared" si="18"/>
        <v>0</v>
      </c>
      <c r="BJ167" s="13" t="s">
        <v>123</v>
      </c>
      <c r="BK167" s="136">
        <f t="shared" si="19"/>
        <v>0</v>
      </c>
      <c r="BL167" s="13" t="s">
        <v>178</v>
      </c>
      <c r="BM167" s="135" t="s">
        <v>238</v>
      </c>
    </row>
    <row r="168" spans="2:65" s="1" customFormat="1" ht="24" customHeight="1">
      <c r="B168" s="124"/>
      <c r="C168" s="125" t="s">
        <v>239</v>
      </c>
      <c r="D168" s="125" t="s">
        <v>117</v>
      </c>
      <c r="E168" s="126" t="s">
        <v>240</v>
      </c>
      <c r="F168" s="127" t="s">
        <v>241</v>
      </c>
      <c r="G168" s="128" t="s">
        <v>159</v>
      </c>
      <c r="H168" s="129">
        <v>7.6609999999999996</v>
      </c>
      <c r="I168" s="130"/>
      <c r="J168" s="130">
        <f t="shared" si="10"/>
        <v>0</v>
      </c>
      <c r="K168" s="127" t="s">
        <v>121</v>
      </c>
      <c r="L168" s="25"/>
      <c r="M168" s="131" t="s">
        <v>1</v>
      </c>
      <c r="N168" s="132" t="s">
        <v>35</v>
      </c>
      <c r="O168" s="133">
        <v>1.7130000000000001</v>
      </c>
      <c r="P168" s="133">
        <f t="shared" si="11"/>
        <v>13.123293</v>
      </c>
      <c r="Q168" s="133">
        <v>0</v>
      </c>
      <c r="R168" s="133">
        <f t="shared" si="12"/>
        <v>0</v>
      </c>
      <c r="S168" s="133">
        <v>0</v>
      </c>
      <c r="T168" s="134">
        <f t="shared" si="13"/>
        <v>0</v>
      </c>
      <c r="AR168" s="135" t="s">
        <v>178</v>
      </c>
      <c r="AT168" s="135" t="s">
        <v>117</v>
      </c>
      <c r="AU168" s="135" t="s">
        <v>123</v>
      </c>
      <c r="AY168" s="13" t="s">
        <v>114</v>
      </c>
      <c r="BE168" s="136">
        <f t="shared" si="14"/>
        <v>0</v>
      </c>
      <c r="BF168" s="136">
        <f t="shared" si="15"/>
        <v>0</v>
      </c>
      <c r="BG168" s="136">
        <f t="shared" si="16"/>
        <v>0</v>
      </c>
      <c r="BH168" s="136">
        <f t="shared" si="17"/>
        <v>0</v>
      </c>
      <c r="BI168" s="136">
        <f t="shared" si="18"/>
        <v>0</v>
      </c>
      <c r="BJ168" s="13" t="s">
        <v>123</v>
      </c>
      <c r="BK168" s="136">
        <f t="shared" si="19"/>
        <v>0</v>
      </c>
      <c r="BL168" s="13" t="s">
        <v>178</v>
      </c>
      <c r="BM168" s="135" t="s">
        <v>242</v>
      </c>
    </row>
    <row r="169" spans="2:65" s="11" customFormat="1" ht="22.9" customHeight="1">
      <c r="B169" s="112"/>
      <c r="D169" s="113" t="s">
        <v>68</v>
      </c>
      <c r="E169" s="122" t="s">
        <v>243</v>
      </c>
      <c r="F169" s="122" t="s">
        <v>244</v>
      </c>
      <c r="J169" s="123">
        <f>BK169</f>
        <v>0</v>
      </c>
      <c r="L169" s="112"/>
      <c r="M169" s="116"/>
      <c r="N169" s="117"/>
      <c r="O169" s="117"/>
      <c r="P169" s="118">
        <f>SUM(P170:P171)</f>
        <v>57.735754800000002</v>
      </c>
      <c r="Q169" s="117"/>
      <c r="R169" s="118">
        <f>SUM(R170:R171)</f>
        <v>0.84655079999999994</v>
      </c>
      <c r="S169" s="117"/>
      <c r="T169" s="119">
        <f>SUM(T170:T171)</f>
        <v>0</v>
      </c>
      <c r="AR169" s="113" t="s">
        <v>123</v>
      </c>
      <c r="AT169" s="120" t="s">
        <v>68</v>
      </c>
      <c r="AU169" s="120" t="s">
        <v>77</v>
      </c>
      <c r="AY169" s="113" t="s">
        <v>114</v>
      </c>
      <c r="BK169" s="121">
        <f>SUM(BK170:BK171)</f>
        <v>0</v>
      </c>
    </row>
    <row r="170" spans="2:65" s="1" customFormat="1" ht="24" customHeight="1">
      <c r="B170" s="124"/>
      <c r="C170" s="125" t="s">
        <v>245</v>
      </c>
      <c r="D170" s="125" t="s">
        <v>117</v>
      </c>
      <c r="E170" s="126" t="s">
        <v>246</v>
      </c>
      <c r="F170" s="127" t="s">
        <v>247</v>
      </c>
      <c r="G170" s="128" t="s">
        <v>120</v>
      </c>
      <c r="H170" s="129">
        <v>62.43</v>
      </c>
      <c r="I170" s="130"/>
      <c r="J170" s="130">
        <f>ROUND(I170*H170,2)</f>
        <v>0</v>
      </c>
      <c r="K170" s="127" t="s">
        <v>121</v>
      </c>
      <c r="L170" s="25"/>
      <c r="M170" s="131" t="s">
        <v>1</v>
      </c>
      <c r="N170" s="132" t="s">
        <v>35</v>
      </c>
      <c r="O170" s="133">
        <v>0.87446000000000002</v>
      </c>
      <c r="P170" s="133">
        <f>O170*H170</f>
        <v>54.592537800000002</v>
      </c>
      <c r="Q170" s="133">
        <v>1.3559999999999999E-2</v>
      </c>
      <c r="R170" s="133">
        <f>Q170*H170</f>
        <v>0.84655079999999994</v>
      </c>
      <c r="S170" s="133">
        <v>0</v>
      </c>
      <c r="T170" s="134">
        <f>S170*H170</f>
        <v>0</v>
      </c>
      <c r="AR170" s="135" t="s">
        <v>178</v>
      </c>
      <c r="AT170" s="135" t="s">
        <v>117</v>
      </c>
      <c r="AU170" s="135" t="s">
        <v>123</v>
      </c>
      <c r="AY170" s="13" t="s">
        <v>114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3" t="s">
        <v>123</v>
      </c>
      <c r="BK170" s="136">
        <f>ROUND(I170*H170,2)</f>
        <v>0</v>
      </c>
      <c r="BL170" s="13" t="s">
        <v>178</v>
      </c>
      <c r="BM170" s="135" t="s">
        <v>248</v>
      </c>
    </row>
    <row r="171" spans="2:65" s="1" customFormat="1" ht="24" customHeight="1">
      <c r="B171" s="124"/>
      <c r="C171" s="125" t="s">
        <v>249</v>
      </c>
      <c r="D171" s="125" t="s">
        <v>117</v>
      </c>
      <c r="E171" s="126" t="s">
        <v>250</v>
      </c>
      <c r="F171" s="127" t="s">
        <v>251</v>
      </c>
      <c r="G171" s="128" t="s">
        <v>159</v>
      </c>
      <c r="H171" s="129">
        <v>0.84699999999999998</v>
      </c>
      <c r="I171" s="130"/>
      <c r="J171" s="130">
        <f>ROUND(I171*H171,2)</f>
        <v>0</v>
      </c>
      <c r="K171" s="127" t="s">
        <v>121</v>
      </c>
      <c r="L171" s="25"/>
      <c r="M171" s="131" t="s">
        <v>1</v>
      </c>
      <c r="N171" s="132" t="s">
        <v>35</v>
      </c>
      <c r="O171" s="133">
        <v>3.7109999999999999</v>
      </c>
      <c r="P171" s="133">
        <f>O171*H171</f>
        <v>3.1432169999999999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178</v>
      </c>
      <c r="AT171" s="135" t="s">
        <v>117</v>
      </c>
      <c r="AU171" s="135" t="s">
        <v>123</v>
      </c>
      <c r="AY171" s="13" t="s">
        <v>114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3" t="s">
        <v>123</v>
      </c>
      <c r="BK171" s="136">
        <f>ROUND(I171*H171,2)</f>
        <v>0</v>
      </c>
      <c r="BL171" s="13" t="s">
        <v>178</v>
      </c>
      <c r="BM171" s="135" t="s">
        <v>252</v>
      </c>
    </row>
    <row r="172" spans="2:65" s="11" customFormat="1" ht="22.9" customHeight="1">
      <c r="B172" s="112"/>
      <c r="D172" s="113" t="s">
        <v>68</v>
      </c>
      <c r="E172" s="122" t="s">
        <v>253</v>
      </c>
      <c r="F172" s="122" t="s">
        <v>254</v>
      </c>
      <c r="J172" s="123">
        <f>BK172</f>
        <v>0</v>
      </c>
      <c r="L172" s="112"/>
      <c r="M172" s="116"/>
      <c r="N172" s="117"/>
      <c r="O172" s="117"/>
      <c r="P172" s="118">
        <f>SUM(P173:P184)</f>
        <v>321.06454239999999</v>
      </c>
      <c r="Q172" s="117"/>
      <c r="R172" s="118">
        <f>SUM(R173:R184)</f>
        <v>1.65016228</v>
      </c>
      <c r="S172" s="117"/>
      <c r="T172" s="119">
        <f>SUM(T173:T184)</f>
        <v>1.0822263200000002</v>
      </c>
      <c r="AR172" s="113" t="s">
        <v>123</v>
      </c>
      <c r="AT172" s="120" t="s">
        <v>68</v>
      </c>
      <c r="AU172" s="120" t="s">
        <v>77</v>
      </c>
      <c r="AY172" s="113" t="s">
        <v>114</v>
      </c>
      <c r="BK172" s="121">
        <f>SUM(BK173:BK184)</f>
        <v>0</v>
      </c>
    </row>
    <row r="173" spans="2:65" s="1" customFormat="1" ht="16.5" customHeight="1">
      <c r="B173" s="124"/>
      <c r="C173" s="125" t="s">
        <v>185</v>
      </c>
      <c r="D173" s="125" t="s">
        <v>117</v>
      </c>
      <c r="E173" s="126" t="s">
        <v>255</v>
      </c>
      <c r="F173" s="127" t="s">
        <v>256</v>
      </c>
      <c r="G173" s="128" t="s">
        <v>120</v>
      </c>
      <c r="H173" s="129">
        <v>132.49600000000001</v>
      </c>
      <c r="I173" s="130"/>
      <c r="J173" s="130">
        <f t="shared" ref="J173:J184" si="20">ROUND(I173*H173,2)</f>
        <v>0</v>
      </c>
      <c r="K173" s="127" t="s">
        <v>121</v>
      </c>
      <c r="L173" s="25"/>
      <c r="M173" s="131" t="s">
        <v>1</v>
      </c>
      <c r="N173" s="132" t="s">
        <v>35</v>
      </c>
      <c r="O173" s="133">
        <v>1.7056500000000001</v>
      </c>
      <c r="P173" s="133">
        <f t="shared" ref="P173:P184" si="21">O173*H173</f>
        <v>225.99180240000004</v>
      </c>
      <c r="Q173" s="133">
        <v>1.03E-2</v>
      </c>
      <c r="R173" s="133">
        <f t="shared" ref="R173:R184" si="22">Q173*H173</f>
        <v>1.3647088000000001</v>
      </c>
      <c r="S173" s="133">
        <v>0</v>
      </c>
      <c r="T173" s="134">
        <f t="shared" ref="T173:T184" si="23">S173*H173</f>
        <v>0</v>
      </c>
      <c r="AR173" s="135" t="s">
        <v>178</v>
      </c>
      <c r="AT173" s="135" t="s">
        <v>117</v>
      </c>
      <c r="AU173" s="135" t="s">
        <v>123</v>
      </c>
      <c r="AY173" s="13" t="s">
        <v>114</v>
      </c>
      <c r="BE173" s="136">
        <f t="shared" ref="BE173:BE184" si="24">IF(N173="základná",J173,0)</f>
        <v>0</v>
      </c>
      <c r="BF173" s="136">
        <f t="shared" ref="BF173:BF184" si="25">IF(N173="znížená",J173,0)</f>
        <v>0</v>
      </c>
      <c r="BG173" s="136">
        <f t="shared" ref="BG173:BG184" si="26">IF(N173="zákl. prenesená",J173,0)</f>
        <v>0</v>
      </c>
      <c r="BH173" s="136">
        <f t="shared" ref="BH173:BH184" si="27">IF(N173="zníž. prenesená",J173,0)</f>
        <v>0</v>
      </c>
      <c r="BI173" s="136">
        <f t="shared" ref="BI173:BI184" si="28">IF(N173="nulová",J173,0)</f>
        <v>0</v>
      </c>
      <c r="BJ173" s="13" t="s">
        <v>123</v>
      </c>
      <c r="BK173" s="136">
        <f t="shared" ref="BK173:BK184" si="29">ROUND(I173*H173,2)</f>
        <v>0</v>
      </c>
      <c r="BL173" s="13" t="s">
        <v>178</v>
      </c>
      <c r="BM173" s="135" t="s">
        <v>257</v>
      </c>
    </row>
    <row r="174" spans="2:65" s="1" customFormat="1" ht="24" customHeight="1">
      <c r="B174" s="124"/>
      <c r="C174" s="125" t="s">
        <v>258</v>
      </c>
      <c r="D174" s="125" t="s">
        <v>117</v>
      </c>
      <c r="E174" s="126" t="s">
        <v>259</v>
      </c>
      <c r="F174" s="127" t="s">
        <v>260</v>
      </c>
      <c r="G174" s="128" t="s">
        <v>120</v>
      </c>
      <c r="H174" s="129">
        <v>132.49600000000001</v>
      </c>
      <c r="I174" s="130"/>
      <c r="J174" s="130">
        <f t="shared" si="20"/>
        <v>0</v>
      </c>
      <c r="K174" s="127" t="s">
        <v>121</v>
      </c>
      <c r="L174" s="25"/>
      <c r="M174" s="131" t="s">
        <v>1</v>
      </c>
      <c r="N174" s="132" t="s">
        <v>35</v>
      </c>
      <c r="O174" s="133">
        <v>7.4999999999999997E-2</v>
      </c>
      <c r="P174" s="133">
        <f t="shared" si="21"/>
        <v>9.9372000000000007</v>
      </c>
      <c r="Q174" s="133">
        <v>0</v>
      </c>
      <c r="R174" s="133">
        <f t="shared" si="22"/>
        <v>0</v>
      </c>
      <c r="S174" s="133">
        <v>7.3200000000000001E-3</v>
      </c>
      <c r="T174" s="134">
        <f t="shared" si="23"/>
        <v>0.96987072000000007</v>
      </c>
      <c r="AR174" s="135" t="s">
        <v>178</v>
      </c>
      <c r="AT174" s="135" t="s">
        <v>117</v>
      </c>
      <c r="AU174" s="135" t="s">
        <v>123</v>
      </c>
      <c r="AY174" s="13" t="s">
        <v>114</v>
      </c>
      <c r="BE174" s="136">
        <f t="shared" si="24"/>
        <v>0</v>
      </c>
      <c r="BF174" s="136">
        <f t="shared" si="25"/>
        <v>0</v>
      </c>
      <c r="BG174" s="136">
        <f t="shared" si="26"/>
        <v>0</v>
      </c>
      <c r="BH174" s="136">
        <f t="shared" si="27"/>
        <v>0</v>
      </c>
      <c r="BI174" s="136">
        <f t="shared" si="28"/>
        <v>0</v>
      </c>
      <c r="BJ174" s="13" t="s">
        <v>123</v>
      </c>
      <c r="BK174" s="136">
        <f t="shared" si="29"/>
        <v>0</v>
      </c>
      <c r="BL174" s="13" t="s">
        <v>178</v>
      </c>
      <c r="BM174" s="135" t="s">
        <v>261</v>
      </c>
    </row>
    <row r="175" spans="2:65" s="1" customFormat="1" ht="24" customHeight="1">
      <c r="B175" s="124"/>
      <c r="C175" s="125" t="s">
        <v>262</v>
      </c>
      <c r="D175" s="125" t="s">
        <v>117</v>
      </c>
      <c r="E175" s="126" t="s">
        <v>263</v>
      </c>
      <c r="F175" s="127" t="s">
        <v>264</v>
      </c>
      <c r="G175" s="128" t="s">
        <v>120</v>
      </c>
      <c r="H175" s="129">
        <v>132.49600000000001</v>
      </c>
      <c r="I175" s="130"/>
      <c r="J175" s="130">
        <f t="shared" si="20"/>
        <v>0</v>
      </c>
      <c r="K175" s="127" t="s">
        <v>121</v>
      </c>
      <c r="L175" s="25"/>
      <c r="M175" s="131" t="s">
        <v>1</v>
      </c>
      <c r="N175" s="132" t="s">
        <v>35</v>
      </c>
      <c r="O175" s="133">
        <v>1.0999999999999999E-2</v>
      </c>
      <c r="P175" s="133">
        <f t="shared" si="21"/>
        <v>1.4574560000000001</v>
      </c>
      <c r="Q175" s="133">
        <v>0</v>
      </c>
      <c r="R175" s="133">
        <f t="shared" si="22"/>
        <v>0</v>
      </c>
      <c r="S175" s="133">
        <v>0</v>
      </c>
      <c r="T175" s="134">
        <f t="shared" si="23"/>
        <v>0</v>
      </c>
      <c r="AR175" s="135" t="s">
        <v>178</v>
      </c>
      <c r="AT175" s="135" t="s">
        <v>117</v>
      </c>
      <c r="AU175" s="135" t="s">
        <v>123</v>
      </c>
      <c r="AY175" s="13" t="s">
        <v>114</v>
      </c>
      <c r="BE175" s="136">
        <f t="shared" si="24"/>
        <v>0</v>
      </c>
      <c r="BF175" s="136">
        <f t="shared" si="25"/>
        <v>0</v>
      </c>
      <c r="BG175" s="136">
        <f t="shared" si="26"/>
        <v>0</v>
      </c>
      <c r="BH175" s="136">
        <f t="shared" si="27"/>
        <v>0</v>
      </c>
      <c r="BI175" s="136">
        <f t="shared" si="28"/>
        <v>0</v>
      </c>
      <c r="BJ175" s="13" t="s">
        <v>123</v>
      </c>
      <c r="BK175" s="136">
        <f t="shared" si="29"/>
        <v>0</v>
      </c>
      <c r="BL175" s="13" t="s">
        <v>178</v>
      </c>
      <c r="BM175" s="135" t="s">
        <v>265</v>
      </c>
    </row>
    <row r="176" spans="2:65" s="1" customFormat="1" ht="36" customHeight="1">
      <c r="B176" s="124"/>
      <c r="C176" s="125" t="s">
        <v>266</v>
      </c>
      <c r="D176" s="125" t="s">
        <v>117</v>
      </c>
      <c r="E176" s="126" t="s">
        <v>267</v>
      </c>
      <c r="F176" s="127" t="s">
        <v>268</v>
      </c>
      <c r="G176" s="128" t="s">
        <v>120</v>
      </c>
      <c r="H176" s="129">
        <v>132.49600000000001</v>
      </c>
      <c r="I176" s="130"/>
      <c r="J176" s="130">
        <f t="shared" si="20"/>
        <v>0</v>
      </c>
      <c r="K176" s="127" t="s">
        <v>121</v>
      </c>
      <c r="L176" s="25"/>
      <c r="M176" s="131" t="s">
        <v>1</v>
      </c>
      <c r="N176" s="132" t="s">
        <v>35</v>
      </c>
      <c r="O176" s="133">
        <v>0.1394</v>
      </c>
      <c r="P176" s="133">
        <f t="shared" si="21"/>
        <v>18.469942400000001</v>
      </c>
      <c r="Q176" s="133">
        <v>5.0000000000000002E-5</v>
      </c>
      <c r="R176" s="133">
        <f t="shared" si="22"/>
        <v>6.624800000000001E-3</v>
      </c>
      <c r="S176" s="133">
        <v>0</v>
      </c>
      <c r="T176" s="134">
        <f t="shared" si="23"/>
        <v>0</v>
      </c>
      <c r="AR176" s="135" t="s">
        <v>178</v>
      </c>
      <c r="AT176" s="135" t="s">
        <v>117</v>
      </c>
      <c r="AU176" s="135" t="s">
        <v>123</v>
      </c>
      <c r="AY176" s="13" t="s">
        <v>114</v>
      </c>
      <c r="BE176" s="136">
        <f t="shared" si="24"/>
        <v>0</v>
      </c>
      <c r="BF176" s="136">
        <f t="shared" si="25"/>
        <v>0</v>
      </c>
      <c r="BG176" s="136">
        <f t="shared" si="26"/>
        <v>0</v>
      </c>
      <c r="BH176" s="136">
        <f t="shared" si="27"/>
        <v>0</v>
      </c>
      <c r="BI176" s="136">
        <f t="shared" si="28"/>
        <v>0</v>
      </c>
      <c r="BJ176" s="13" t="s">
        <v>123</v>
      </c>
      <c r="BK176" s="136">
        <f t="shared" si="29"/>
        <v>0</v>
      </c>
      <c r="BL176" s="13" t="s">
        <v>178</v>
      </c>
      <c r="BM176" s="135" t="s">
        <v>269</v>
      </c>
    </row>
    <row r="177" spans="2:65" s="1" customFormat="1" ht="16.5" customHeight="1">
      <c r="B177" s="124"/>
      <c r="C177" s="137" t="s">
        <v>270</v>
      </c>
      <c r="D177" s="137" t="s">
        <v>181</v>
      </c>
      <c r="E177" s="138" t="s">
        <v>271</v>
      </c>
      <c r="F177" s="139" t="s">
        <v>272</v>
      </c>
      <c r="G177" s="140" t="s">
        <v>120</v>
      </c>
      <c r="H177" s="141">
        <v>145.74600000000001</v>
      </c>
      <c r="I177" s="142"/>
      <c r="J177" s="142">
        <f t="shared" si="20"/>
        <v>0</v>
      </c>
      <c r="K177" s="139" t="s">
        <v>121</v>
      </c>
      <c r="L177" s="143"/>
      <c r="M177" s="144" t="s">
        <v>1</v>
      </c>
      <c r="N177" s="145" t="s">
        <v>35</v>
      </c>
      <c r="O177" s="133">
        <v>0</v>
      </c>
      <c r="P177" s="133">
        <f t="shared" si="21"/>
        <v>0</v>
      </c>
      <c r="Q177" s="133">
        <v>3.8000000000000002E-4</v>
      </c>
      <c r="R177" s="133">
        <f t="shared" si="22"/>
        <v>5.5383480000000006E-2</v>
      </c>
      <c r="S177" s="133">
        <v>0</v>
      </c>
      <c r="T177" s="134">
        <f t="shared" si="23"/>
        <v>0</v>
      </c>
      <c r="AR177" s="135" t="s">
        <v>185</v>
      </c>
      <c r="AT177" s="135" t="s">
        <v>181</v>
      </c>
      <c r="AU177" s="135" t="s">
        <v>123</v>
      </c>
      <c r="AY177" s="13" t="s">
        <v>114</v>
      </c>
      <c r="BE177" s="136">
        <f t="shared" si="24"/>
        <v>0</v>
      </c>
      <c r="BF177" s="136">
        <f t="shared" si="25"/>
        <v>0</v>
      </c>
      <c r="BG177" s="136">
        <f t="shared" si="26"/>
        <v>0</v>
      </c>
      <c r="BH177" s="136">
        <f t="shared" si="27"/>
        <v>0</v>
      </c>
      <c r="BI177" s="136">
        <f t="shared" si="28"/>
        <v>0</v>
      </c>
      <c r="BJ177" s="13" t="s">
        <v>123</v>
      </c>
      <c r="BK177" s="136">
        <f t="shared" si="29"/>
        <v>0</v>
      </c>
      <c r="BL177" s="13" t="s">
        <v>178</v>
      </c>
      <c r="BM177" s="135" t="s">
        <v>273</v>
      </c>
    </row>
    <row r="178" spans="2:65" s="1" customFormat="1" ht="16.5" customHeight="1">
      <c r="B178" s="124"/>
      <c r="C178" s="125" t="s">
        <v>274</v>
      </c>
      <c r="D178" s="125" t="s">
        <v>117</v>
      </c>
      <c r="E178" s="126" t="s">
        <v>275</v>
      </c>
      <c r="F178" s="127" t="s">
        <v>276</v>
      </c>
      <c r="G178" s="128" t="s">
        <v>203</v>
      </c>
      <c r="H178" s="129">
        <v>1.6</v>
      </c>
      <c r="I178" s="130"/>
      <c r="J178" s="130">
        <f t="shared" si="20"/>
        <v>0</v>
      </c>
      <c r="K178" s="127" t="s">
        <v>1</v>
      </c>
      <c r="L178" s="25"/>
      <c r="M178" s="131" t="s">
        <v>1</v>
      </c>
      <c r="N178" s="132" t="s">
        <v>35</v>
      </c>
      <c r="O178" s="133">
        <v>5.6913</v>
      </c>
      <c r="P178" s="133">
        <f t="shared" si="21"/>
        <v>9.1060800000000004</v>
      </c>
      <c r="Q178" s="133">
        <v>4.2389999999999997E-2</v>
      </c>
      <c r="R178" s="133">
        <f t="shared" si="22"/>
        <v>6.7823999999999995E-2</v>
      </c>
      <c r="S178" s="133">
        <v>0</v>
      </c>
      <c r="T178" s="134">
        <f t="shared" si="23"/>
        <v>0</v>
      </c>
      <c r="AR178" s="135" t="s">
        <v>178</v>
      </c>
      <c r="AT178" s="135" t="s">
        <v>117</v>
      </c>
      <c r="AU178" s="135" t="s">
        <v>123</v>
      </c>
      <c r="AY178" s="13" t="s">
        <v>114</v>
      </c>
      <c r="BE178" s="136">
        <f t="shared" si="24"/>
        <v>0</v>
      </c>
      <c r="BF178" s="136">
        <f t="shared" si="25"/>
        <v>0</v>
      </c>
      <c r="BG178" s="136">
        <f t="shared" si="26"/>
        <v>0</v>
      </c>
      <c r="BH178" s="136">
        <f t="shared" si="27"/>
        <v>0</v>
      </c>
      <c r="BI178" s="136">
        <f t="shared" si="28"/>
        <v>0</v>
      </c>
      <c r="BJ178" s="13" t="s">
        <v>123</v>
      </c>
      <c r="BK178" s="136">
        <f t="shared" si="29"/>
        <v>0</v>
      </c>
      <c r="BL178" s="13" t="s">
        <v>178</v>
      </c>
      <c r="BM178" s="135" t="s">
        <v>277</v>
      </c>
    </row>
    <row r="179" spans="2:65" s="1" customFormat="1" ht="24" customHeight="1">
      <c r="B179" s="124"/>
      <c r="C179" s="125" t="s">
        <v>278</v>
      </c>
      <c r="D179" s="125" t="s">
        <v>117</v>
      </c>
      <c r="E179" s="126" t="s">
        <v>279</v>
      </c>
      <c r="F179" s="127" t="s">
        <v>280</v>
      </c>
      <c r="G179" s="128" t="s">
        <v>203</v>
      </c>
      <c r="H179" s="129">
        <v>25.48</v>
      </c>
      <c r="I179" s="130"/>
      <c r="J179" s="130">
        <f t="shared" si="20"/>
        <v>0</v>
      </c>
      <c r="K179" s="127" t="s">
        <v>121</v>
      </c>
      <c r="L179" s="25"/>
      <c r="M179" s="131" t="s">
        <v>1</v>
      </c>
      <c r="N179" s="132" t="s">
        <v>35</v>
      </c>
      <c r="O179" s="133">
        <v>0.71882999999999997</v>
      </c>
      <c r="P179" s="133">
        <f t="shared" si="21"/>
        <v>18.315788399999999</v>
      </c>
      <c r="Q179" s="133">
        <v>2.8400000000000001E-3</v>
      </c>
      <c r="R179" s="133">
        <f t="shared" si="22"/>
        <v>7.2363200000000003E-2</v>
      </c>
      <c r="S179" s="133">
        <v>0</v>
      </c>
      <c r="T179" s="134">
        <f t="shared" si="23"/>
        <v>0</v>
      </c>
      <c r="AR179" s="135" t="s">
        <v>178</v>
      </c>
      <c r="AT179" s="135" t="s">
        <v>117</v>
      </c>
      <c r="AU179" s="135" t="s">
        <v>123</v>
      </c>
      <c r="AY179" s="13" t="s">
        <v>114</v>
      </c>
      <c r="BE179" s="136">
        <f t="shared" si="24"/>
        <v>0</v>
      </c>
      <c r="BF179" s="136">
        <f t="shared" si="25"/>
        <v>0</v>
      </c>
      <c r="BG179" s="136">
        <f t="shared" si="26"/>
        <v>0</v>
      </c>
      <c r="BH179" s="136">
        <f t="shared" si="27"/>
        <v>0</v>
      </c>
      <c r="BI179" s="136">
        <f t="shared" si="28"/>
        <v>0</v>
      </c>
      <c r="BJ179" s="13" t="s">
        <v>123</v>
      </c>
      <c r="BK179" s="136">
        <f t="shared" si="29"/>
        <v>0</v>
      </c>
      <c r="BL179" s="13" t="s">
        <v>178</v>
      </c>
      <c r="BM179" s="135" t="s">
        <v>281</v>
      </c>
    </row>
    <row r="180" spans="2:65" s="1" customFormat="1" ht="24" customHeight="1">
      <c r="B180" s="124"/>
      <c r="C180" s="125" t="s">
        <v>282</v>
      </c>
      <c r="D180" s="125" t="s">
        <v>117</v>
      </c>
      <c r="E180" s="126" t="s">
        <v>283</v>
      </c>
      <c r="F180" s="127" t="s">
        <v>284</v>
      </c>
      <c r="G180" s="128" t="s">
        <v>203</v>
      </c>
      <c r="H180" s="129">
        <v>25.48</v>
      </c>
      <c r="I180" s="130"/>
      <c r="J180" s="130">
        <f t="shared" si="20"/>
        <v>0</v>
      </c>
      <c r="K180" s="127" t="s">
        <v>121</v>
      </c>
      <c r="L180" s="25"/>
      <c r="M180" s="131" t="s">
        <v>1</v>
      </c>
      <c r="N180" s="132" t="s">
        <v>35</v>
      </c>
      <c r="O180" s="133">
        <v>5.6000000000000001E-2</v>
      </c>
      <c r="P180" s="133">
        <f t="shared" si="21"/>
        <v>1.4268800000000001</v>
      </c>
      <c r="Q180" s="133">
        <v>0</v>
      </c>
      <c r="R180" s="133">
        <f t="shared" si="22"/>
        <v>0</v>
      </c>
      <c r="S180" s="133">
        <v>3.47E-3</v>
      </c>
      <c r="T180" s="134">
        <f t="shared" si="23"/>
        <v>8.8415599999999997E-2</v>
      </c>
      <c r="AR180" s="135" t="s">
        <v>178</v>
      </c>
      <c r="AT180" s="135" t="s">
        <v>117</v>
      </c>
      <c r="AU180" s="135" t="s">
        <v>123</v>
      </c>
      <c r="AY180" s="13" t="s">
        <v>114</v>
      </c>
      <c r="BE180" s="136">
        <f t="shared" si="24"/>
        <v>0</v>
      </c>
      <c r="BF180" s="136">
        <f t="shared" si="25"/>
        <v>0</v>
      </c>
      <c r="BG180" s="136">
        <f t="shared" si="26"/>
        <v>0</v>
      </c>
      <c r="BH180" s="136">
        <f t="shared" si="27"/>
        <v>0</v>
      </c>
      <c r="BI180" s="136">
        <f t="shared" si="28"/>
        <v>0</v>
      </c>
      <c r="BJ180" s="13" t="s">
        <v>123</v>
      </c>
      <c r="BK180" s="136">
        <f t="shared" si="29"/>
        <v>0</v>
      </c>
      <c r="BL180" s="13" t="s">
        <v>178</v>
      </c>
      <c r="BM180" s="135" t="s">
        <v>285</v>
      </c>
    </row>
    <row r="181" spans="2:65" s="1" customFormat="1" ht="16.5" customHeight="1">
      <c r="B181" s="124"/>
      <c r="C181" s="125" t="s">
        <v>286</v>
      </c>
      <c r="D181" s="125" t="s">
        <v>117</v>
      </c>
      <c r="E181" s="126" t="s">
        <v>287</v>
      </c>
      <c r="F181" s="127" t="s">
        <v>288</v>
      </c>
      <c r="G181" s="128" t="s">
        <v>203</v>
      </c>
      <c r="H181" s="129">
        <v>25.48</v>
      </c>
      <c r="I181" s="130"/>
      <c r="J181" s="130">
        <f t="shared" si="20"/>
        <v>0</v>
      </c>
      <c r="K181" s="127" t="s">
        <v>121</v>
      </c>
      <c r="L181" s="25"/>
      <c r="M181" s="131" t="s">
        <v>1</v>
      </c>
      <c r="N181" s="132" t="s">
        <v>35</v>
      </c>
      <c r="O181" s="133">
        <v>0.89554</v>
      </c>
      <c r="P181" s="133">
        <f t="shared" si="21"/>
        <v>22.8183592</v>
      </c>
      <c r="Q181" s="133">
        <v>2.4499999999999999E-3</v>
      </c>
      <c r="R181" s="133">
        <f t="shared" si="22"/>
        <v>6.2426000000000002E-2</v>
      </c>
      <c r="S181" s="133">
        <v>0</v>
      </c>
      <c r="T181" s="134">
        <f t="shared" si="23"/>
        <v>0</v>
      </c>
      <c r="AR181" s="135" t="s">
        <v>178</v>
      </c>
      <c r="AT181" s="135" t="s">
        <v>117</v>
      </c>
      <c r="AU181" s="135" t="s">
        <v>123</v>
      </c>
      <c r="AY181" s="13" t="s">
        <v>114</v>
      </c>
      <c r="BE181" s="136">
        <f t="shared" si="24"/>
        <v>0</v>
      </c>
      <c r="BF181" s="136">
        <f t="shared" si="25"/>
        <v>0</v>
      </c>
      <c r="BG181" s="136">
        <f t="shared" si="26"/>
        <v>0</v>
      </c>
      <c r="BH181" s="136">
        <f t="shared" si="27"/>
        <v>0</v>
      </c>
      <c r="BI181" s="136">
        <f t="shared" si="28"/>
        <v>0</v>
      </c>
      <c r="BJ181" s="13" t="s">
        <v>123</v>
      </c>
      <c r="BK181" s="136">
        <f t="shared" si="29"/>
        <v>0</v>
      </c>
      <c r="BL181" s="13" t="s">
        <v>178</v>
      </c>
      <c r="BM181" s="135" t="s">
        <v>289</v>
      </c>
    </row>
    <row r="182" spans="2:65" s="1" customFormat="1" ht="16.5" customHeight="1">
      <c r="B182" s="124"/>
      <c r="C182" s="125" t="s">
        <v>290</v>
      </c>
      <c r="D182" s="125" t="s">
        <v>117</v>
      </c>
      <c r="E182" s="126" t="s">
        <v>291</v>
      </c>
      <c r="F182" s="127" t="s">
        <v>292</v>
      </c>
      <c r="G182" s="128" t="s">
        <v>203</v>
      </c>
      <c r="H182" s="129">
        <v>8.4</v>
      </c>
      <c r="I182" s="130"/>
      <c r="J182" s="130">
        <f t="shared" si="20"/>
        <v>0</v>
      </c>
      <c r="K182" s="127" t="s">
        <v>121</v>
      </c>
      <c r="L182" s="25"/>
      <c r="M182" s="131" t="s">
        <v>1</v>
      </c>
      <c r="N182" s="132" t="s">
        <v>35</v>
      </c>
      <c r="O182" s="133">
        <v>0.66051000000000004</v>
      </c>
      <c r="P182" s="133">
        <f t="shared" si="21"/>
        <v>5.5482840000000007</v>
      </c>
      <c r="Q182" s="133">
        <v>2.48E-3</v>
      </c>
      <c r="R182" s="133">
        <f t="shared" si="22"/>
        <v>2.0832E-2</v>
      </c>
      <c r="S182" s="133">
        <v>0</v>
      </c>
      <c r="T182" s="134">
        <f t="shared" si="23"/>
        <v>0</v>
      </c>
      <c r="AR182" s="135" t="s">
        <v>178</v>
      </c>
      <c r="AT182" s="135" t="s">
        <v>117</v>
      </c>
      <c r="AU182" s="135" t="s">
        <v>123</v>
      </c>
      <c r="AY182" s="13" t="s">
        <v>114</v>
      </c>
      <c r="BE182" s="136">
        <f t="shared" si="24"/>
        <v>0</v>
      </c>
      <c r="BF182" s="136">
        <f t="shared" si="25"/>
        <v>0</v>
      </c>
      <c r="BG182" s="136">
        <f t="shared" si="26"/>
        <v>0</v>
      </c>
      <c r="BH182" s="136">
        <f t="shared" si="27"/>
        <v>0</v>
      </c>
      <c r="BI182" s="136">
        <f t="shared" si="28"/>
        <v>0</v>
      </c>
      <c r="BJ182" s="13" t="s">
        <v>123</v>
      </c>
      <c r="BK182" s="136">
        <f t="shared" si="29"/>
        <v>0</v>
      </c>
      <c r="BL182" s="13" t="s">
        <v>178</v>
      </c>
      <c r="BM182" s="135" t="s">
        <v>293</v>
      </c>
    </row>
    <row r="183" spans="2:65" s="1" customFormat="1" ht="24" customHeight="1">
      <c r="B183" s="124"/>
      <c r="C183" s="125" t="s">
        <v>294</v>
      </c>
      <c r="D183" s="125" t="s">
        <v>117</v>
      </c>
      <c r="E183" s="126" t="s">
        <v>295</v>
      </c>
      <c r="F183" s="127" t="s">
        <v>296</v>
      </c>
      <c r="G183" s="128" t="s">
        <v>203</v>
      </c>
      <c r="H183" s="129">
        <v>8.4</v>
      </c>
      <c r="I183" s="130"/>
      <c r="J183" s="130">
        <f t="shared" si="20"/>
        <v>0</v>
      </c>
      <c r="K183" s="127" t="s">
        <v>121</v>
      </c>
      <c r="L183" s="25"/>
      <c r="M183" s="131" t="s">
        <v>1</v>
      </c>
      <c r="N183" s="132" t="s">
        <v>35</v>
      </c>
      <c r="O183" s="133">
        <v>5.6000000000000001E-2</v>
      </c>
      <c r="P183" s="133">
        <f t="shared" si="21"/>
        <v>0.47040000000000004</v>
      </c>
      <c r="Q183" s="133">
        <v>0</v>
      </c>
      <c r="R183" s="133">
        <f t="shared" si="22"/>
        <v>0</v>
      </c>
      <c r="S183" s="133">
        <v>2.8500000000000001E-3</v>
      </c>
      <c r="T183" s="134">
        <f t="shared" si="23"/>
        <v>2.3940000000000003E-2</v>
      </c>
      <c r="AR183" s="135" t="s">
        <v>178</v>
      </c>
      <c r="AT183" s="135" t="s">
        <v>117</v>
      </c>
      <c r="AU183" s="135" t="s">
        <v>123</v>
      </c>
      <c r="AY183" s="13" t="s">
        <v>114</v>
      </c>
      <c r="BE183" s="136">
        <f t="shared" si="24"/>
        <v>0</v>
      </c>
      <c r="BF183" s="136">
        <f t="shared" si="25"/>
        <v>0</v>
      </c>
      <c r="BG183" s="136">
        <f t="shared" si="26"/>
        <v>0</v>
      </c>
      <c r="BH183" s="136">
        <f t="shared" si="27"/>
        <v>0</v>
      </c>
      <c r="BI183" s="136">
        <f t="shared" si="28"/>
        <v>0</v>
      </c>
      <c r="BJ183" s="13" t="s">
        <v>123</v>
      </c>
      <c r="BK183" s="136">
        <f t="shared" si="29"/>
        <v>0</v>
      </c>
      <c r="BL183" s="13" t="s">
        <v>178</v>
      </c>
      <c r="BM183" s="135" t="s">
        <v>297</v>
      </c>
    </row>
    <row r="184" spans="2:65" s="1" customFormat="1" ht="24" customHeight="1">
      <c r="B184" s="124"/>
      <c r="C184" s="125" t="s">
        <v>298</v>
      </c>
      <c r="D184" s="125" t="s">
        <v>117</v>
      </c>
      <c r="E184" s="126" t="s">
        <v>299</v>
      </c>
      <c r="F184" s="127" t="s">
        <v>300</v>
      </c>
      <c r="G184" s="128" t="s">
        <v>159</v>
      </c>
      <c r="H184" s="129">
        <v>1.65</v>
      </c>
      <c r="I184" s="130"/>
      <c r="J184" s="130">
        <f t="shared" si="20"/>
        <v>0</v>
      </c>
      <c r="K184" s="127" t="s">
        <v>121</v>
      </c>
      <c r="L184" s="25"/>
      <c r="M184" s="131" t="s">
        <v>1</v>
      </c>
      <c r="N184" s="132" t="s">
        <v>35</v>
      </c>
      <c r="O184" s="133">
        <v>4.5590000000000002</v>
      </c>
      <c r="P184" s="133">
        <f t="shared" si="21"/>
        <v>7.5223499999999994</v>
      </c>
      <c r="Q184" s="133">
        <v>0</v>
      </c>
      <c r="R184" s="133">
        <f t="shared" si="22"/>
        <v>0</v>
      </c>
      <c r="S184" s="133">
        <v>0</v>
      </c>
      <c r="T184" s="134">
        <f t="shared" si="23"/>
        <v>0</v>
      </c>
      <c r="AR184" s="135" t="s">
        <v>178</v>
      </c>
      <c r="AT184" s="135" t="s">
        <v>117</v>
      </c>
      <c r="AU184" s="135" t="s">
        <v>123</v>
      </c>
      <c r="AY184" s="13" t="s">
        <v>114</v>
      </c>
      <c r="BE184" s="136">
        <f t="shared" si="24"/>
        <v>0</v>
      </c>
      <c r="BF184" s="136">
        <f t="shared" si="25"/>
        <v>0</v>
      </c>
      <c r="BG184" s="136">
        <f t="shared" si="26"/>
        <v>0</v>
      </c>
      <c r="BH184" s="136">
        <f t="shared" si="27"/>
        <v>0</v>
      </c>
      <c r="BI184" s="136">
        <f t="shared" si="28"/>
        <v>0</v>
      </c>
      <c r="BJ184" s="13" t="s">
        <v>123</v>
      </c>
      <c r="BK184" s="136">
        <f t="shared" si="29"/>
        <v>0</v>
      </c>
      <c r="BL184" s="13" t="s">
        <v>178</v>
      </c>
      <c r="BM184" s="135" t="s">
        <v>301</v>
      </c>
    </row>
    <row r="185" spans="2:65" s="11" customFormat="1" ht="22.9" customHeight="1">
      <c r="B185" s="112"/>
      <c r="D185" s="113" t="s">
        <v>68</v>
      </c>
      <c r="E185" s="122" t="s">
        <v>302</v>
      </c>
      <c r="F185" s="122" t="s">
        <v>303</v>
      </c>
      <c r="J185" s="123">
        <f>BK185</f>
        <v>0</v>
      </c>
      <c r="L185" s="112"/>
      <c r="M185" s="116"/>
      <c r="N185" s="117"/>
      <c r="O185" s="117"/>
      <c r="P185" s="118">
        <f>SUM(P186:P188)</f>
        <v>29.2940647</v>
      </c>
      <c r="Q185" s="117"/>
      <c r="R185" s="118">
        <f>SUM(R186:R188)</f>
        <v>1.47083312</v>
      </c>
      <c r="S185" s="117"/>
      <c r="T185" s="119">
        <f>SUM(T186:T188)</f>
        <v>0</v>
      </c>
      <c r="AR185" s="113" t="s">
        <v>123</v>
      </c>
      <c r="AT185" s="120" t="s">
        <v>68</v>
      </c>
      <c r="AU185" s="120" t="s">
        <v>77</v>
      </c>
      <c r="AY185" s="113" t="s">
        <v>114</v>
      </c>
      <c r="BK185" s="121">
        <f>SUM(BK186:BK188)</f>
        <v>0</v>
      </c>
    </row>
    <row r="186" spans="2:65" s="1" customFormat="1" ht="16.5" customHeight="1">
      <c r="B186" s="124"/>
      <c r="C186" s="125" t="s">
        <v>304</v>
      </c>
      <c r="D186" s="125" t="s">
        <v>117</v>
      </c>
      <c r="E186" s="126" t="s">
        <v>305</v>
      </c>
      <c r="F186" s="127" t="s">
        <v>306</v>
      </c>
      <c r="G186" s="128" t="s">
        <v>120</v>
      </c>
      <c r="H186" s="129">
        <v>26.29</v>
      </c>
      <c r="I186" s="130"/>
      <c r="J186" s="130">
        <f>ROUND(I186*H186,2)</f>
        <v>0</v>
      </c>
      <c r="K186" s="127" t="s">
        <v>121</v>
      </c>
      <c r="L186" s="25"/>
      <c r="M186" s="131" t="s">
        <v>1</v>
      </c>
      <c r="N186" s="132" t="s">
        <v>35</v>
      </c>
      <c r="O186" s="133">
        <v>1.0246299999999999</v>
      </c>
      <c r="P186" s="133">
        <f>O186*H186</f>
        <v>26.937522699999999</v>
      </c>
      <c r="Q186" s="133">
        <v>4.4400000000000002E-2</v>
      </c>
      <c r="R186" s="133">
        <f>Q186*H186</f>
        <v>1.167276</v>
      </c>
      <c r="S186" s="133">
        <v>0</v>
      </c>
      <c r="T186" s="134">
        <f>S186*H186</f>
        <v>0</v>
      </c>
      <c r="AR186" s="135" t="s">
        <v>178</v>
      </c>
      <c r="AT186" s="135" t="s">
        <v>117</v>
      </c>
      <c r="AU186" s="135" t="s">
        <v>123</v>
      </c>
      <c r="AY186" s="13" t="s">
        <v>114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3" t="s">
        <v>123</v>
      </c>
      <c r="BK186" s="136">
        <f>ROUND(I186*H186,2)</f>
        <v>0</v>
      </c>
      <c r="BL186" s="13" t="s">
        <v>178</v>
      </c>
      <c r="BM186" s="135" t="s">
        <v>307</v>
      </c>
    </row>
    <row r="187" spans="2:65" s="1" customFormat="1" ht="16.5" customHeight="1">
      <c r="B187" s="124"/>
      <c r="C187" s="137" t="s">
        <v>308</v>
      </c>
      <c r="D187" s="137" t="s">
        <v>181</v>
      </c>
      <c r="E187" s="138" t="s">
        <v>309</v>
      </c>
      <c r="F187" s="139" t="s">
        <v>310</v>
      </c>
      <c r="G187" s="140" t="s">
        <v>120</v>
      </c>
      <c r="H187" s="141">
        <v>26.815999999999999</v>
      </c>
      <c r="I187" s="142"/>
      <c r="J187" s="142">
        <f>ROUND(I187*H187,2)</f>
        <v>0</v>
      </c>
      <c r="K187" s="139" t="s">
        <v>121</v>
      </c>
      <c r="L187" s="143"/>
      <c r="M187" s="144" t="s">
        <v>1</v>
      </c>
      <c r="N187" s="145" t="s">
        <v>35</v>
      </c>
      <c r="O187" s="133">
        <v>0</v>
      </c>
      <c r="P187" s="133">
        <f>O187*H187</f>
        <v>0</v>
      </c>
      <c r="Q187" s="133">
        <v>1.132E-2</v>
      </c>
      <c r="R187" s="133">
        <f>Q187*H187</f>
        <v>0.30355712000000001</v>
      </c>
      <c r="S187" s="133">
        <v>0</v>
      </c>
      <c r="T187" s="134">
        <f>S187*H187</f>
        <v>0</v>
      </c>
      <c r="AR187" s="135" t="s">
        <v>185</v>
      </c>
      <c r="AT187" s="135" t="s">
        <v>181</v>
      </c>
      <c r="AU187" s="135" t="s">
        <v>123</v>
      </c>
      <c r="AY187" s="13" t="s">
        <v>114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3" t="s">
        <v>123</v>
      </c>
      <c r="BK187" s="136">
        <f>ROUND(I187*H187,2)</f>
        <v>0</v>
      </c>
      <c r="BL187" s="13" t="s">
        <v>178</v>
      </c>
      <c r="BM187" s="135" t="s">
        <v>311</v>
      </c>
    </row>
    <row r="188" spans="2:65" s="1" customFormat="1" ht="24" customHeight="1">
      <c r="B188" s="124"/>
      <c r="C188" s="125" t="s">
        <v>312</v>
      </c>
      <c r="D188" s="125" t="s">
        <v>117</v>
      </c>
      <c r="E188" s="126" t="s">
        <v>313</v>
      </c>
      <c r="F188" s="127" t="s">
        <v>314</v>
      </c>
      <c r="G188" s="128" t="s">
        <v>159</v>
      </c>
      <c r="H188" s="129">
        <v>1.4710000000000001</v>
      </c>
      <c r="I188" s="130"/>
      <c r="J188" s="130">
        <f>ROUND(I188*H188,2)</f>
        <v>0</v>
      </c>
      <c r="K188" s="127" t="s">
        <v>121</v>
      </c>
      <c r="L188" s="25"/>
      <c r="M188" s="131" t="s">
        <v>1</v>
      </c>
      <c r="N188" s="132" t="s">
        <v>35</v>
      </c>
      <c r="O188" s="133">
        <v>1.6020000000000001</v>
      </c>
      <c r="P188" s="133">
        <f>O188*H188</f>
        <v>2.3565420000000001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178</v>
      </c>
      <c r="AT188" s="135" t="s">
        <v>117</v>
      </c>
      <c r="AU188" s="135" t="s">
        <v>123</v>
      </c>
      <c r="AY188" s="13" t="s">
        <v>114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3" t="s">
        <v>123</v>
      </c>
      <c r="BK188" s="136">
        <f>ROUND(I188*H188,2)</f>
        <v>0</v>
      </c>
      <c r="BL188" s="13" t="s">
        <v>178</v>
      </c>
      <c r="BM188" s="135" t="s">
        <v>315</v>
      </c>
    </row>
    <row r="189" spans="2:65" s="11" customFormat="1" ht="22.9" customHeight="1">
      <c r="B189" s="112"/>
      <c r="D189" s="113" t="s">
        <v>68</v>
      </c>
      <c r="E189" s="122" t="s">
        <v>316</v>
      </c>
      <c r="F189" s="122" t="s">
        <v>317</v>
      </c>
      <c r="J189" s="123">
        <f>BK189</f>
        <v>0</v>
      </c>
      <c r="L189" s="112"/>
      <c r="M189" s="116"/>
      <c r="N189" s="117"/>
      <c r="O189" s="117"/>
      <c r="P189" s="118">
        <f>SUM(P190:P191)</f>
        <v>22.24222</v>
      </c>
      <c r="Q189" s="117"/>
      <c r="R189" s="118">
        <f>SUM(R190:R191)</f>
        <v>0</v>
      </c>
      <c r="S189" s="117"/>
      <c r="T189" s="119">
        <f>SUM(T190:T191)</f>
        <v>2.94115E-2</v>
      </c>
      <c r="AR189" s="113" t="s">
        <v>123</v>
      </c>
      <c r="AT189" s="120" t="s">
        <v>68</v>
      </c>
      <c r="AU189" s="120" t="s">
        <v>77</v>
      </c>
      <c r="AY189" s="113" t="s">
        <v>114</v>
      </c>
      <c r="BK189" s="121">
        <f>SUM(BK190:BK191)</f>
        <v>0</v>
      </c>
    </row>
    <row r="190" spans="2:65" s="1" customFormat="1" ht="24" customHeight="1">
      <c r="B190" s="124"/>
      <c r="C190" s="125" t="s">
        <v>318</v>
      </c>
      <c r="D190" s="125" t="s">
        <v>117</v>
      </c>
      <c r="E190" s="126" t="s">
        <v>319</v>
      </c>
      <c r="F190" s="127" t="s">
        <v>320</v>
      </c>
      <c r="G190" s="128" t="s">
        <v>120</v>
      </c>
      <c r="H190" s="129">
        <v>26.29</v>
      </c>
      <c r="I190" s="130"/>
      <c r="J190" s="130">
        <f>ROUND(I190*H190,2)</f>
        <v>0</v>
      </c>
      <c r="K190" s="127" t="s">
        <v>121</v>
      </c>
      <c r="L190" s="25"/>
      <c r="M190" s="131" t="s">
        <v>1</v>
      </c>
      <c r="N190" s="132" t="s">
        <v>35</v>
      </c>
      <c r="O190" s="133">
        <v>0.193</v>
      </c>
      <c r="P190" s="133">
        <f>O190*H190</f>
        <v>5.0739700000000001</v>
      </c>
      <c r="Q190" s="133">
        <v>0</v>
      </c>
      <c r="R190" s="133">
        <f>Q190*H190</f>
        <v>0</v>
      </c>
      <c r="S190" s="133">
        <v>1E-3</v>
      </c>
      <c r="T190" s="134">
        <f>S190*H190</f>
        <v>2.6290000000000001E-2</v>
      </c>
      <c r="AR190" s="135" t="s">
        <v>178</v>
      </c>
      <c r="AT190" s="135" t="s">
        <v>117</v>
      </c>
      <c r="AU190" s="135" t="s">
        <v>123</v>
      </c>
      <c r="AY190" s="13" t="s">
        <v>114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3" t="s">
        <v>123</v>
      </c>
      <c r="BK190" s="136">
        <f>ROUND(I190*H190,2)</f>
        <v>0</v>
      </c>
      <c r="BL190" s="13" t="s">
        <v>178</v>
      </c>
      <c r="BM190" s="135" t="s">
        <v>321</v>
      </c>
    </row>
    <row r="191" spans="2:65" s="1" customFormat="1" ht="24" customHeight="1">
      <c r="B191" s="124"/>
      <c r="C191" s="125" t="s">
        <v>322</v>
      </c>
      <c r="D191" s="125" t="s">
        <v>117</v>
      </c>
      <c r="E191" s="126" t="s">
        <v>323</v>
      </c>
      <c r="F191" s="127" t="s">
        <v>324</v>
      </c>
      <c r="G191" s="128" t="s">
        <v>120</v>
      </c>
      <c r="H191" s="129">
        <v>62.43</v>
      </c>
      <c r="I191" s="130"/>
      <c r="J191" s="130">
        <f>ROUND(I191*H191,2)</f>
        <v>0</v>
      </c>
      <c r="K191" s="127" t="s">
        <v>121</v>
      </c>
      <c r="L191" s="25"/>
      <c r="M191" s="131" t="s">
        <v>1</v>
      </c>
      <c r="N191" s="132" t="s">
        <v>35</v>
      </c>
      <c r="O191" s="133">
        <v>0.27500000000000002</v>
      </c>
      <c r="P191" s="133">
        <f>O191*H191</f>
        <v>17.16825</v>
      </c>
      <c r="Q191" s="133">
        <v>0</v>
      </c>
      <c r="R191" s="133">
        <f>Q191*H191</f>
        <v>0</v>
      </c>
      <c r="S191" s="133">
        <v>5.0000000000000002E-5</v>
      </c>
      <c r="T191" s="134">
        <f>S191*H191</f>
        <v>3.1215000000000001E-3</v>
      </c>
      <c r="AR191" s="135" t="s">
        <v>178</v>
      </c>
      <c r="AT191" s="135" t="s">
        <v>117</v>
      </c>
      <c r="AU191" s="135" t="s">
        <v>123</v>
      </c>
      <c r="AY191" s="13" t="s">
        <v>114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3" t="s">
        <v>123</v>
      </c>
      <c r="BK191" s="136">
        <f>ROUND(I191*H191,2)</f>
        <v>0</v>
      </c>
      <c r="BL191" s="13" t="s">
        <v>178</v>
      </c>
      <c r="BM191" s="135" t="s">
        <v>325</v>
      </c>
    </row>
    <row r="192" spans="2:65" s="11" customFormat="1" ht="22.9" customHeight="1">
      <c r="B192" s="112"/>
      <c r="D192" s="113" t="s">
        <v>68</v>
      </c>
      <c r="E192" s="122" t="s">
        <v>326</v>
      </c>
      <c r="F192" s="122" t="s">
        <v>327</v>
      </c>
      <c r="J192" s="123">
        <f>BK192</f>
        <v>0</v>
      </c>
      <c r="L192" s="112"/>
      <c r="M192" s="116"/>
      <c r="N192" s="117"/>
      <c r="O192" s="117"/>
      <c r="P192" s="118">
        <f>SUM(P193:P194)</f>
        <v>31.108004999999999</v>
      </c>
      <c r="Q192" s="117"/>
      <c r="R192" s="118">
        <f>SUM(R193:R194)</f>
        <v>0.35525620000000002</v>
      </c>
      <c r="S192" s="117"/>
      <c r="T192" s="119">
        <f>SUM(T193:T194)</f>
        <v>0</v>
      </c>
      <c r="AR192" s="113" t="s">
        <v>123</v>
      </c>
      <c r="AT192" s="120" t="s">
        <v>68</v>
      </c>
      <c r="AU192" s="120" t="s">
        <v>77</v>
      </c>
      <c r="AY192" s="113" t="s">
        <v>114</v>
      </c>
      <c r="BK192" s="121">
        <f>SUM(BK193:BK194)</f>
        <v>0</v>
      </c>
    </row>
    <row r="193" spans="2:65" s="1" customFormat="1" ht="36" customHeight="1">
      <c r="B193" s="124"/>
      <c r="C193" s="125" t="s">
        <v>328</v>
      </c>
      <c r="D193" s="125" t="s">
        <v>117</v>
      </c>
      <c r="E193" s="126" t="s">
        <v>329</v>
      </c>
      <c r="F193" s="127" t="s">
        <v>330</v>
      </c>
      <c r="G193" s="128" t="s">
        <v>120</v>
      </c>
      <c r="H193" s="129">
        <v>36.14</v>
      </c>
      <c r="I193" s="130"/>
      <c r="J193" s="130">
        <f>ROUND(I193*H193,2)</f>
        <v>0</v>
      </c>
      <c r="K193" s="127" t="s">
        <v>1</v>
      </c>
      <c r="L193" s="25"/>
      <c r="M193" s="131" t="s">
        <v>1</v>
      </c>
      <c r="N193" s="132" t="s">
        <v>35</v>
      </c>
      <c r="O193" s="133">
        <v>0.84599999999999997</v>
      </c>
      <c r="P193" s="133">
        <f>O193*H193</f>
        <v>30.574439999999999</v>
      </c>
      <c r="Q193" s="133">
        <v>9.8300000000000002E-3</v>
      </c>
      <c r="R193" s="133">
        <f>Q193*H193</f>
        <v>0.35525620000000002</v>
      </c>
      <c r="S193" s="133">
        <v>0</v>
      </c>
      <c r="T193" s="134">
        <f>S193*H193</f>
        <v>0</v>
      </c>
      <c r="AR193" s="135" t="s">
        <v>178</v>
      </c>
      <c r="AT193" s="135" t="s">
        <v>117</v>
      </c>
      <c r="AU193" s="135" t="s">
        <v>123</v>
      </c>
      <c r="AY193" s="13" t="s">
        <v>114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3" t="s">
        <v>123</v>
      </c>
      <c r="BK193" s="136">
        <f>ROUND(I193*H193,2)</f>
        <v>0</v>
      </c>
      <c r="BL193" s="13" t="s">
        <v>178</v>
      </c>
      <c r="BM193" s="135" t="s">
        <v>331</v>
      </c>
    </row>
    <row r="194" spans="2:65" s="1" customFormat="1" ht="24" customHeight="1">
      <c r="B194" s="124"/>
      <c r="C194" s="125" t="s">
        <v>332</v>
      </c>
      <c r="D194" s="125" t="s">
        <v>117</v>
      </c>
      <c r="E194" s="126" t="s">
        <v>333</v>
      </c>
      <c r="F194" s="127" t="s">
        <v>334</v>
      </c>
      <c r="G194" s="128" t="s">
        <v>159</v>
      </c>
      <c r="H194" s="129">
        <v>0.35499999999999998</v>
      </c>
      <c r="I194" s="130"/>
      <c r="J194" s="130">
        <f>ROUND(I194*H194,2)</f>
        <v>0</v>
      </c>
      <c r="K194" s="127" t="s">
        <v>121</v>
      </c>
      <c r="L194" s="25"/>
      <c r="M194" s="131" t="s">
        <v>1</v>
      </c>
      <c r="N194" s="132" t="s">
        <v>35</v>
      </c>
      <c r="O194" s="133">
        <v>1.5029999999999999</v>
      </c>
      <c r="P194" s="133">
        <f>O194*H194</f>
        <v>0.53356499999999996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178</v>
      </c>
      <c r="AT194" s="135" t="s">
        <v>117</v>
      </c>
      <c r="AU194" s="135" t="s">
        <v>123</v>
      </c>
      <c r="AY194" s="13" t="s">
        <v>114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3" t="s">
        <v>123</v>
      </c>
      <c r="BK194" s="136">
        <f>ROUND(I194*H194,2)</f>
        <v>0</v>
      </c>
      <c r="BL194" s="13" t="s">
        <v>178</v>
      </c>
      <c r="BM194" s="135" t="s">
        <v>335</v>
      </c>
    </row>
    <row r="195" spans="2:65" s="11" customFormat="1" ht="22.9" customHeight="1">
      <c r="B195" s="112"/>
      <c r="D195" s="113" t="s">
        <v>68</v>
      </c>
      <c r="E195" s="122" t="s">
        <v>336</v>
      </c>
      <c r="F195" s="122" t="s">
        <v>337</v>
      </c>
      <c r="J195" s="123">
        <f>BK195</f>
        <v>0</v>
      </c>
      <c r="L195" s="112"/>
      <c r="M195" s="116"/>
      <c r="N195" s="117"/>
      <c r="O195" s="117"/>
      <c r="P195" s="118">
        <f>P196</f>
        <v>1.4979692</v>
      </c>
      <c r="Q195" s="117"/>
      <c r="R195" s="118">
        <f>R196</f>
        <v>4.0768000000000002E-3</v>
      </c>
      <c r="S195" s="117"/>
      <c r="T195" s="119">
        <f>T196</f>
        <v>0</v>
      </c>
      <c r="AR195" s="113" t="s">
        <v>123</v>
      </c>
      <c r="AT195" s="120" t="s">
        <v>68</v>
      </c>
      <c r="AU195" s="120" t="s">
        <v>77</v>
      </c>
      <c r="AY195" s="113" t="s">
        <v>114</v>
      </c>
      <c r="BK195" s="121">
        <f>BK196</f>
        <v>0</v>
      </c>
    </row>
    <row r="196" spans="2:65" s="1" customFormat="1" ht="24" customHeight="1">
      <c r="B196" s="124"/>
      <c r="C196" s="125" t="s">
        <v>338</v>
      </c>
      <c r="D196" s="125" t="s">
        <v>117</v>
      </c>
      <c r="E196" s="126" t="s">
        <v>339</v>
      </c>
      <c r="F196" s="127" t="s">
        <v>340</v>
      </c>
      <c r="G196" s="128" t="s">
        <v>120</v>
      </c>
      <c r="H196" s="129">
        <v>12.74</v>
      </c>
      <c r="I196" s="130"/>
      <c r="J196" s="130">
        <f>ROUND(I196*H196,2)</f>
        <v>0</v>
      </c>
      <c r="K196" s="127" t="s">
        <v>121</v>
      </c>
      <c r="L196" s="25"/>
      <c r="M196" s="131" t="s">
        <v>1</v>
      </c>
      <c r="N196" s="132" t="s">
        <v>35</v>
      </c>
      <c r="O196" s="133">
        <v>0.11758</v>
      </c>
      <c r="P196" s="133">
        <f>O196*H196</f>
        <v>1.4979692</v>
      </c>
      <c r="Q196" s="133">
        <v>3.2000000000000003E-4</v>
      </c>
      <c r="R196" s="133">
        <f>Q196*H196</f>
        <v>4.0768000000000002E-3</v>
      </c>
      <c r="S196" s="133">
        <v>0</v>
      </c>
      <c r="T196" s="134">
        <f>S196*H196</f>
        <v>0</v>
      </c>
      <c r="AR196" s="135" t="s">
        <v>178</v>
      </c>
      <c r="AT196" s="135" t="s">
        <v>117</v>
      </c>
      <c r="AU196" s="135" t="s">
        <v>123</v>
      </c>
      <c r="AY196" s="13" t="s">
        <v>114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3" t="s">
        <v>123</v>
      </c>
      <c r="BK196" s="136">
        <f>ROUND(I196*H196,2)</f>
        <v>0</v>
      </c>
      <c r="BL196" s="13" t="s">
        <v>178</v>
      </c>
      <c r="BM196" s="135" t="s">
        <v>341</v>
      </c>
    </row>
    <row r="197" spans="2:65" s="11" customFormat="1" ht="22.9" customHeight="1">
      <c r="B197" s="112"/>
      <c r="D197" s="113" t="s">
        <v>68</v>
      </c>
      <c r="E197" s="122" t="s">
        <v>342</v>
      </c>
      <c r="F197" s="122" t="s">
        <v>343</v>
      </c>
      <c r="J197" s="123">
        <f>BK197</f>
        <v>0</v>
      </c>
      <c r="L197" s="112"/>
      <c r="M197" s="116"/>
      <c r="N197" s="117"/>
      <c r="O197" s="117"/>
      <c r="P197" s="118">
        <f>SUM(P198:P201)</f>
        <v>12.408703469999999</v>
      </c>
      <c r="Q197" s="117"/>
      <c r="R197" s="118">
        <f>SUM(R198:R201)</f>
        <v>2.5873050000000002E-2</v>
      </c>
      <c r="S197" s="117"/>
      <c r="T197" s="119">
        <f>SUM(T198:T201)</f>
        <v>0</v>
      </c>
      <c r="AR197" s="113" t="s">
        <v>123</v>
      </c>
      <c r="AT197" s="120" t="s">
        <v>68</v>
      </c>
      <c r="AU197" s="120" t="s">
        <v>77</v>
      </c>
      <c r="AY197" s="113" t="s">
        <v>114</v>
      </c>
      <c r="BK197" s="121">
        <f>SUM(BK198:BK201)</f>
        <v>0</v>
      </c>
    </row>
    <row r="198" spans="2:65" s="1" customFormat="1" ht="24" customHeight="1">
      <c r="B198" s="124"/>
      <c r="C198" s="125" t="s">
        <v>344</v>
      </c>
      <c r="D198" s="125" t="s">
        <v>117</v>
      </c>
      <c r="E198" s="126" t="s">
        <v>345</v>
      </c>
      <c r="F198" s="127" t="s">
        <v>346</v>
      </c>
      <c r="G198" s="128" t="s">
        <v>120</v>
      </c>
      <c r="H198" s="129">
        <v>62.43</v>
      </c>
      <c r="I198" s="130"/>
      <c r="J198" s="130">
        <f>ROUND(I198*H198,2)</f>
        <v>0</v>
      </c>
      <c r="K198" s="127" t="s">
        <v>121</v>
      </c>
      <c r="L198" s="25"/>
      <c r="M198" s="131" t="s">
        <v>1</v>
      </c>
      <c r="N198" s="132" t="s">
        <v>35</v>
      </c>
      <c r="O198" s="133">
        <v>0.03</v>
      </c>
      <c r="P198" s="133">
        <f>O198*H198</f>
        <v>1.8729</v>
      </c>
      <c r="Q198" s="133">
        <v>1E-4</v>
      </c>
      <c r="R198" s="133">
        <f>Q198*H198</f>
        <v>6.2430000000000003E-3</v>
      </c>
      <c r="S198" s="133">
        <v>0</v>
      </c>
      <c r="T198" s="134">
        <f>S198*H198</f>
        <v>0</v>
      </c>
      <c r="AR198" s="135" t="s">
        <v>178</v>
      </c>
      <c r="AT198" s="135" t="s">
        <v>117</v>
      </c>
      <c r="AU198" s="135" t="s">
        <v>123</v>
      </c>
      <c r="AY198" s="13" t="s">
        <v>114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3" t="s">
        <v>123</v>
      </c>
      <c r="BK198" s="136">
        <f>ROUND(I198*H198,2)</f>
        <v>0</v>
      </c>
      <c r="BL198" s="13" t="s">
        <v>178</v>
      </c>
      <c r="BM198" s="135" t="s">
        <v>347</v>
      </c>
    </row>
    <row r="199" spans="2:65" s="1" customFormat="1" ht="24" customHeight="1">
      <c r="B199" s="124"/>
      <c r="C199" s="125" t="s">
        <v>348</v>
      </c>
      <c r="D199" s="125" t="s">
        <v>117</v>
      </c>
      <c r="E199" s="126" t="s">
        <v>349</v>
      </c>
      <c r="F199" s="127" t="s">
        <v>350</v>
      </c>
      <c r="G199" s="128" t="s">
        <v>120</v>
      </c>
      <c r="H199" s="129">
        <v>14.331</v>
      </c>
      <c r="I199" s="130"/>
      <c r="J199" s="130">
        <f>ROUND(I199*H199,2)</f>
        <v>0</v>
      </c>
      <c r="K199" s="127" t="s">
        <v>121</v>
      </c>
      <c r="L199" s="25"/>
      <c r="M199" s="131" t="s">
        <v>1</v>
      </c>
      <c r="N199" s="132" t="s">
        <v>35</v>
      </c>
      <c r="O199" s="133">
        <v>4.5269999999999998E-2</v>
      </c>
      <c r="P199" s="133">
        <f>O199*H199</f>
        <v>0.64876436999999998</v>
      </c>
      <c r="Q199" s="133">
        <v>1.4999999999999999E-4</v>
      </c>
      <c r="R199" s="133">
        <f>Q199*H199</f>
        <v>2.1496499999999999E-3</v>
      </c>
      <c r="S199" s="133">
        <v>0</v>
      </c>
      <c r="T199" s="134">
        <f>S199*H199</f>
        <v>0</v>
      </c>
      <c r="AR199" s="135" t="s">
        <v>178</v>
      </c>
      <c r="AT199" s="135" t="s">
        <v>117</v>
      </c>
      <c r="AU199" s="135" t="s">
        <v>123</v>
      </c>
      <c r="AY199" s="13" t="s">
        <v>114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3" t="s">
        <v>123</v>
      </c>
      <c r="BK199" s="136">
        <f>ROUND(I199*H199,2)</f>
        <v>0</v>
      </c>
      <c r="BL199" s="13" t="s">
        <v>178</v>
      </c>
      <c r="BM199" s="135" t="s">
        <v>351</v>
      </c>
    </row>
    <row r="200" spans="2:65" s="1" customFormat="1" ht="24" customHeight="1">
      <c r="B200" s="124"/>
      <c r="C200" s="125" t="s">
        <v>352</v>
      </c>
      <c r="D200" s="125" t="s">
        <v>117</v>
      </c>
      <c r="E200" s="126" t="s">
        <v>353</v>
      </c>
      <c r="F200" s="127" t="s">
        <v>354</v>
      </c>
      <c r="G200" s="128" t="s">
        <v>120</v>
      </c>
      <c r="H200" s="129">
        <v>62.43</v>
      </c>
      <c r="I200" s="130"/>
      <c r="J200" s="130">
        <f>ROUND(I200*H200,2)</f>
        <v>0</v>
      </c>
      <c r="K200" s="127" t="s">
        <v>121</v>
      </c>
      <c r="L200" s="25"/>
      <c r="M200" s="131" t="s">
        <v>1</v>
      </c>
      <c r="N200" s="132" t="s">
        <v>35</v>
      </c>
      <c r="O200" s="133">
        <v>6.5070000000000003E-2</v>
      </c>
      <c r="P200" s="133">
        <f>O200*H200</f>
        <v>4.0623201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178</v>
      </c>
      <c r="AT200" s="135" t="s">
        <v>117</v>
      </c>
      <c r="AU200" s="135" t="s">
        <v>123</v>
      </c>
      <c r="AY200" s="13" t="s">
        <v>114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3" t="s">
        <v>123</v>
      </c>
      <c r="BK200" s="136">
        <f>ROUND(I200*H200,2)</f>
        <v>0</v>
      </c>
      <c r="BL200" s="13" t="s">
        <v>178</v>
      </c>
      <c r="BM200" s="135" t="s">
        <v>355</v>
      </c>
    </row>
    <row r="201" spans="2:65" s="1" customFormat="1" ht="24" customHeight="1">
      <c r="B201" s="124"/>
      <c r="C201" s="125" t="s">
        <v>356</v>
      </c>
      <c r="D201" s="125" t="s">
        <v>117</v>
      </c>
      <c r="E201" s="126" t="s">
        <v>357</v>
      </c>
      <c r="F201" s="127" t="s">
        <v>358</v>
      </c>
      <c r="G201" s="128" t="s">
        <v>120</v>
      </c>
      <c r="H201" s="129">
        <v>62.43</v>
      </c>
      <c r="I201" s="130"/>
      <c r="J201" s="130">
        <f>ROUND(I201*H201,2)</f>
        <v>0</v>
      </c>
      <c r="K201" s="127" t="s">
        <v>121</v>
      </c>
      <c r="L201" s="25"/>
      <c r="M201" s="131" t="s">
        <v>1</v>
      </c>
      <c r="N201" s="132" t="s">
        <v>35</v>
      </c>
      <c r="O201" s="133">
        <v>9.3299999999999994E-2</v>
      </c>
      <c r="P201" s="133">
        <f>O201*H201</f>
        <v>5.824719</v>
      </c>
      <c r="Q201" s="133">
        <v>2.7999999999999998E-4</v>
      </c>
      <c r="R201" s="133">
        <f>Q201*H201</f>
        <v>1.74804E-2</v>
      </c>
      <c r="S201" s="133">
        <v>0</v>
      </c>
      <c r="T201" s="134">
        <f>S201*H201</f>
        <v>0</v>
      </c>
      <c r="AR201" s="135" t="s">
        <v>178</v>
      </c>
      <c r="AT201" s="135" t="s">
        <v>117</v>
      </c>
      <c r="AU201" s="135" t="s">
        <v>123</v>
      </c>
      <c r="AY201" s="13" t="s">
        <v>114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3" t="s">
        <v>123</v>
      </c>
      <c r="BK201" s="136">
        <f>ROUND(I201*H201,2)</f>
        <v>0</v>
      </c>
      <c r="BL201" s="13" t="s">
        <v>178</v>
      </c>
      <c r="BM201" s="135" t="s">
        <v>359</v>
      </c>
    </row>
    <row r="202" spans="2:65" s="11" customFormat="1" ht="25.9" customHeight="1">
      <c r="B202" s="112"/>
      <c r="D202" s="113" t="s">
        <v>68</v>
      </c>
      <c r="E202" s="114" t="s">
        <v>181</v>
      </c>
      <c r="F202" s="114" t="s">
        <v>360</v>
      </c>
      <c r="J202" s="115">
        <f>BK202</f>
        <v>0</v>
      </c>
      <c r="L202" s="112"/>
      <c r="M202" s="116"/>
      <c r="N202" s="117"/>
      <c r="O202" s="117"/>
      <c r="P202" s="118">
        <f>P203</f>
        <v>6.3E-2</v>
      </c>
      <c r="Q202" s="117"/>
      <c r="R202" s="118">
        <f>R203</f>
        <v>0</v>
      </c>
      <c r="S202" s="117"/>
      <c r="T202" s="119">
        <f>T203</f>
        <v>1.3999999999999999E-4</v>
      </c>
      <c r="AR202" s="113" t="s">
        <v>128</v>
      </c>
      <c r="AT202" s="120" t="s">
        <v>68</v>
      </c>
      <c r="AU202" s="120" t="s">
        <v>69</v>
      </c>
      <c r="AY202" s="113" t="s">
        <v>114</v>
      </c>
      <c r="BK202" s="121">
        <f>BK203</f>
        <v>0</v>
      </c>
    </row>
    <row r="203" spans="2:65" s="11" customFormat="1" ht="22.9" customHeight="1">
      <c r="B203" s="112"/>
      <c r="D203" s="113" t="s">
        <v>68</v>
      </c>
      <c r="E203" s="122" t="s">
        <v>361</v>
      </c>
      <c r="F203" s="122" t="s">
        <v>362</v>
      </c>
      <c r="J203" s="123">
        <f>BK203</f>
        <v>0</v>
      </c>
      <c r="L203" s="112"/>
      <c r="M203" s="116"/>
      <c r="N203" s="117"/>
      <c r="O203" s="117"/>
      <c r="P203" s="118">
        <f>P204</f>
        <v>6.3E-2</v>
      </c>
      <c r="Q203" s="117"/>
      <c r="R203" s="118">
        <f>R204</f>
        <v>0</v>
      </c>
      <c r="S203" s="117"/>
      <c r="T203" s="119">
        <f>T204</f>
        <v>1.3999999999999999E-4</v>
      </c>
      <c r="AR203" s="113" t="s">
        <v>128</v>
      </c>
      <c r="AT203" s="120" t="s">
        <v>68</v>
      </c>
      <c r="AU203" s="120" t="s">
        <v>77</v>
      </c>
      <c r="AY203" s="113" t="s">
        <v>114</v>
      </c>
      <c r="BK203" s="121">
        <f>BK204</f>
        <v>0</v>
      </c>
    </row>
    <row r="204" spans="2:65" s="1" customFormat="1" ht="16.5" customHeight="1">
      <c r="B204" s="124"/>
      <c r="C204" s="125" t="s">
        <v>363</v>
      </c>
      <c r="D204" s="125" t="s">
        <v>117</v>
      </c>
      <c r="E204" s="126" t="s">
        <v>364</v>
      </c>
      <c r="F204" s="127" t="s">
        <v>365</v>
      </c>
      <c r="G204" s="128" t="s">
        <v>366</v>
      </c>
      <c r="H204" s="129">
        <v>1</v>
      </c>
      <c r="I204" s="130"/>
      <c r="J204" s="130">
        <f>ROUND(I204*H204,2)</f>
        <v>0</v>
      </c>
      <c r="K204" s="127" t="s">
        <v>1</v>
      </c>
      <c r="L204" s="25"/>
      <c r="M204" s="146" t="s">
        <v>1</v>
      </c>
      <c r="N204" s="147" t="s">
        <v>35</v>
      </c>
      <c r="O204" s="148">
        <v>6.3E-2</v>
      </c>
      <c r="P204" s="148">
        <f>O204*H204</f>
        <v>6.3E-2</v>
      </c>
      <c r="Q204" s="148">
        <v>0</v>
      </c>
      <c r="R204" s="148">
        <f>Q204*H204</f>
        <v>0</v>
      </c>
      <c r="S204" s="148">
        <v>1.3999999999999999E-4</v>
      </c>
      <c r="T204" s="149">
        <f>S204*H204</f>
        <v>1.3999999999999999E-4</v>
      </c>
      <c r="AR204" s="135" t="s">
        <v>367</v>
      </c>
      <c r="AT204" s="135" t="s">
        <v>117</v>
      </c>
      <c r="AU204" s="135" t="s">
        <v>123</v>
      </c>
      <c r="AY204" s="13" t="s">
        <v>114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3" t="s">
        <v>123</v>
      </c>
      <c r="BK204" s="136">
        <f>ROUND(I204*H204,2)</f>
        <v>0</v>
      </c>
      <c r="BL204" s="13" t="s">
        <v>367</v>
      </c>
      <c r="BM204" s="135" t="s">
        <v>368</v>
      </c>
    </row>
    <row r="205" spans="2:65" s="1" customFormat="1" ht="6.95" customHeight="1">
      <c r="B205" s="37"/>
      <c r="C205" s="38"/>
      <c r="D205" s="38"/>
      <c r="E205" s="38"/>
      <c r="F205" s="38"/>
      <c r="G205" s="38"/>
      <c r="H205" s="38"/>
      <c r="I205" s="38"/>
      <c r="J205" s="38"/>
      <c r="K205" s="38"/>
      <c r="L205" s="25"/>
    </row>
  </sheetData>
  <autoFilter ref="C131:K204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II.etapa</vt:lpstr>
      <vt:lpstr>'01 - II.etapa'!Názvy_tlače</vt:lpstr>
      <vt:lpstr>'Rekapitulácia stavby'!Názvy_tlače</vt:lpstr>
      <vt:lpstr>'01 - II.etapa'!Oblasť_tlače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Majka</dc:creator>
  <cp:lastModifiedBy>G710</cp:lastModifiedBy>
  <dcterms:created xsi:type="dcterms:W3CDTF">2019-06-18T11:49:19Z</dcterms:created>
  <dcterms:modified xsi:type="dcterms:W3CDTF">2020-05-26T06:26:21Z</dcterms:modified>
</cp:coreProperties>
</file>